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codeName="ThisWorkbook" defaultThemeVersion="124226"/>
  <xr:revisionPtr revIDLastSave="2411" documentId="11_87B08BFF38E702FB44EFC5893446E8A5673C20E5" xr6:coauthVersionLast="47" xr6:coauthVersionMax="47" xr10:uidLastSave="{7B02E226-8F7D-468B-BD2F-D43A1C1B6EC0}"/>
  <bookViews>
    <workbookView xWindow="-120" yWindow="-120" windowWidth="29040" windowHeight="15720" xr2:uid="{00000000-000D-0000-FFFF-FFFF00000000}"/>
  </bookViews>
  <sheets>
    <sheet name="1（和歌山）" sheetId="22" r:id="rId1"/>
    <sheet name="2（鳥取）" sheetId="33" r:id="rId2"/>
    <sheet name="3（島根１）" sheetId="30" r:id="rId3"/>
    <sheet name="4（島根２）" sheetId="35" r:id="rId4"/>
    <sheet name="5（岡山）" sheetId="31" r:id="rId5"/>
    <sheet name="6（広島）" sheetId="32" r:id="rId6"/>
  </sheets>
  <definedNames>
    <definedName name="_xlnm._FilterDatabase" localSheetId="0" hidden="1">'1（和歌山）'!$A$3:$AG$34</definedName>
    <definedName name="_xlnm._FilterDatabase" localSheetId="1" hidden="1">'2（鳥取）'!$A$3:$AG$31</definedName>
    <definedName name="_xlnm._FilterDatabase" localSheetId="2" hidden="1">'3（島根１）'!$A$3:$AG$16</definedName>
    <definedName name="_xlnm._FilterDatabase" localSheetId="3" hidden="1">'4（島根２）'!$A$3:$AG$17</definedName>
    <definedName name="_xlnm._FilterDatabase" localSheetId="4" hidden="1">'5（岡山）'!$A$3:$AG$43</definedName>
    <definedName name="_xlnm._FilterDatabase" localSheetId="5" hidden="1">'6（広島）'!$A$3:$AG$26</definedName>
    <definedName name="_xlnm.Print_Area" localSheetId="0">'1（和歌山）'!$B$1:$AG$36</definedName>
    <definedName name="_xlnm.Print_Area" localSheetId="1">'2（鳥取）'!$B$1:$AG$33</definedName>
    <definedName name="_xlnm.Print_Area" localSheetId="2">'3（島根１）'!$B$1:$AG$18</definedName>
    <definedName name="_xlnm.Print_Area" localSheetId="3">'4（島根２）'!$B$1:$AG$19</definedName>
    <definedName name="_xlnm.Print_Area" localSheetId="4">'5（岡山）'!$B$1:$AG$45</definedName>
    <definedName name="_xlnm.Print_Area" localSheetId="5">'6（広島）'!$B$1:$AG$28</definedName>
    <definedName name="_xlnm.Print_Titles" localSheetId="0">'1（和歌山）'!$1:$3</definedName>
    <definedName name="_xlnm.Print_Titles" localSheetId="1">'2（鳥取）'!$1:$3</definedName>
    <definedName name="_xlnm.Print_Titles" localSheetId="2">'3（島根１）'!$1:$3</definedName>
    <definedName name="_xlnm.Print_Titles" localSheetId="3">'4（島根２）'!$1:$3</definedName>
    <definedName name="_xlnm.Print_Titles" localSheetId="4">'5（岡山）'!$1:$3</definedName>
    <definedName name="_xlnm.Print_Titles" localSheetId="5">'6（広島）'!$1:$3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8" i="32" l="1"/>
  <c r="N28" i="32"/>
  <c r="N45" i="31"/>
  <c r="N4" i="35" l="1"/>
  <c r="X4" i="35" s="1"/>
  <c r="O4" i="35"/>
  <c r="N5" i="35"/>
  <c r="X5" i="35" s="1"/>
  <c r="N6" i="35"/>
  <c r="O6" i="35"/>
  <c r="X6" i="35"/>
  <c r="X7" i="35"/>
  <c r="N8" i="35"/>
  <c r="X8" i="35" s="1"/>
  <c r="N9" i="35"/>
  <c r="X9" i="35"/>
  <c r="X10" i="35"/>
  <c r="X11" i="35"/>
  <c r="X12" i="35"/>
  <c r="X13" i="35"/>
  <c r="O14" i="35"/>
  <c r="X14" i="35"/>
  <c r="X15" i="35"/>
  <c r="X16" i="35"/>
  <c r="N17" i="35"/>
  <c r="O17" i="35"/>
  <c r="X17" i="35"/>
  <c r="N4" i="30"/>
  <c r="X4" i="30" s="1"/>
  <c r="O4" i="30"/>
  <c r="O5" i="30"/>
  <c r="X6" i="30"/>
  <c r="X14" i="30"/>
  <c r="N36" i="22" l="1"/>
  <c r="N19" i="35" l="1"/>
  <c r="X19" i="35"/>
  <c r="X45" i="31" l="1"/>
  <c r="X33" i="33" l="1"/>
  <c r="N33" i="33"/>
  <c r="X18" i="30" l="1"/>
  <c r="N18" i="30"/>
  <c r="X36" i="22" l="1"/>
</calcChain>
</file>

<file path=xl/sharedStrings.xml><?xml version="1.0" encoding="utf-8"?>
<sst xmlns="http://schemas.openxmlformats.org/spreadsheetml/2006/main" count="2588" uniqueCount="246">
  <si>
    <t>森林
事務所</t>
    <rPh sb="0" eb="2">
      <t>シンリン</t>
    </rPh>
    <rPh sb="3" eb="5">
      <t>ジム</t>
    </rPh>
    <rPh sb="5" eb="6">
      <t>トコロ</t>
    </rPh>
    <phoneticPr fontId="4"/>
  </si>
  <si>
    <r>
      <t xml:space="preserve">国有林
</t>
    </r>
    <r>
      <rPr>
        <sz val="9"/>
        <color indexed="8"/>
        <rFont val="ＭＳ ゴシック"/>
        <family val="3"/>
        <charset val="128"/>
      </rPr>
      <t>(官行造林)</t>
    </r>
    <rPh sb="0" eb="3">
      <t>コクユウリン</t>
    </rPh>
    <rPh sb="5" eb="6">
      <t>カン</t>
    </rPh>
    <rPh sb="6" eb="7">
      <t>イ</t>
    </rPh>
    <rPh sb="7" eb="9">
      <t>ゾウリン</t>
    </rPh>
    <phoneticPr fontId="4"/>
  </si>
  <si>
    <t>林小班</t>
    <rPh sb="0" eb="1">
      <t>リン</t>
    </rPh>
    <rPh sb="1" eb="2">
      <t>ショウ</t>
    </rPh>
    <rPh sb="2" eb="3">
      <t>ハン</t>
    </rPh>
    <phoneticPr fontId="4"/>
  </si>
  <si>
    <t>事業区分</t>
    <rPh sb="0" eb="2">
      <t>ジギョウ</t>
    </rPh>
    <rPh sb="2" eb="4">
      <t>クブン</t>
    </rPh>
    <phoneticPr fontId="4"/>
  </si>
  <si>
    <t>伐採率</t>
    <rPh sb="0" eb="2">
      <t>バッサイ</t>
    </rPh>
    <rPh sb="2" eb="3">
      <t>リツ</t>
    </rPh>
    <phoneticPr fontId="4"/>
  </si>
  <si>
    <t>人天別</t>
    <rPh sb="0" eb="1">
      <t>ジン</t>
    </rPh>
    <rPh sb="1" eb="2">
      <t>テン</t>
    </rPh>
    <rPh sb="2" eb="3">
      <t>ベツ</t>
    </rPh>
    <phoneticPr fontId="4"/>
  </si>
  <si>
    <t>主要樹種</t>
    <rPh sb="0" eb="2">
      <t>シュヨウ</t>
    </rPh>
    <rPh sb="2" eb="4">
      <t>ジュシュ</t>
    </rPh>
    <phoneticPr fontId="4"/>
  </si>
  <si>
    <t>林齢</t>
    <rPh sb="0" eb="1">
      <t>リン</t>
    </rPh>
    <rPh sb="1" eb="2">
      <t>レイ</t>
    </rPh>
    <phoneticPr fontId="4"/>
  </si>
  <si>
    <t>林地面積　　　　　（ha）</t>
    <rPh sb="0" eb="2">
      <t>リンチ</t>
    </rPh>
    <rPh sb="2" eb="4">
      <t>メンセキ</t>
    </rPh>
    <phoneticPr fontId="4"/>
  </si>
  <si>
    <t>伐採指定面積(ha)</t>
    <rPh sb="0" eb="2">
      <t>バッサイ</t>
    </rPh>
    <rPh sb="2" eb="4">
      <t>シテイ</t>
    </rPh>
    <rPh sb="4" eb="6">
      <t>メンセキ</t>
    </rPh>
    <phoneticPr fontId="4"/>
  </si>
  <si>
    <t>調査面積　　　　　（ha）</t>
    <rPh sb="0" eb="2">
      <t>チョウサ</t>
    </rPh>
    <rPh sb="2" eb="4">
      <t>メンセキ</t>
    </rPh>
    <phoneticPr fontId="4"/>
  </si>
  <si>
    <t>区域標示　　　延長
（ｍ）　</t>
    <rPh sb="0" eb="2">
      <t>クイキ</t>
    </rPh>
    <rPh sb="2" eb="4">
      <t>ヒョウジ</t>
    </rPh>
    <rPh sb="7" eb="9">
      <t>エンチョウ</t>
    </rPh>
    <phoneticPr fontId="4"/>
  </si>
  <si>
    <t>区域測量の
要否</t>
    <rPh sb="0" eb="1">
      <t>ク</t>
    </rPh>
    <rPh sb="1" eb="2">
      <t>イキ</t>
    </rPh>
    <rPh sb="2" eb="4">
      <t>ソクリョウ</t>
    </rPh>
    <rPh sb="6" eb="8">
      <t>ヨウヒ</t>
    </rPh>
    <phoneticPr fontId="4"/>
  </si>
  <si>
    <t>調査方法</t>
    <rPh sb="0" eb="2">
      <t>チョウサ</t>
    </rPh>
    <rPh sb="2" eb="4">
      <t>ホウホウ</t>
    </rPh>
    <phoneticPr fontId="4"/>
  </si>
  <si>
    <t>列状の
場合</t>
    <rPh sb="0" eb="2">
      <t>レツジョウ</t>
    </rPh>
    <rPh sb="4" eb="6">
      <t>バアイ</t>
    </rPh>
    <phoneticPr fontId="4"/>
  </si>
  <si>
    <t>標準地
面積
（ha）</t>
    <rPh sb="0" eb="2">
      <t>ヒョウジュン</t>
    </rPh>
    <rPh sb="2" eb="3">
      <t>チ</t>
    </rPh>
    <rPh sb="4" eb="6">
      <t>メンセキ</t>
    </rPh>
    <phoneticPr fontId="4"/>
  </si>
  <si>
    <t>収穫
予定
年度</t>
    <rPh sb="0" eb="2">
      <t>シュウカク</t>
    </rPh>
    <rPh sb="3" eb="5">
      <t>ヨテイ</t>
    </rPh>
    <rPh sb="6" eb="8">
      <t>ネンド</t>
    </rPh>
    <phoneticPr fontId="4"/>
  </si>
  <si>
    <t>林地傾斜</t>
    <rPh sb="0" eb="2">
      <t>リンチ</t>
    </rPh>
    <rPh sb="2" eb="4">
      <t>ケイシャ</t>
    </rPh>
    <phoneticPr fontId="4"/>
  </si>
  <si>
    <t>下層植生</t>
    <rPh sb="0" eb="2">
      <t>カソウ</t>
    </rPh>
    <rPh sb="2" eb="4">
      <t>ショクセイ</t>
    </rPh>
    <phoneticPr fontId="4"/>
  </si>
  <si>
    <t>下車地点から区域中央地点までの片道歩行時間　（分）</t>
    <rPh sb="0" eb="2">
      <t>ゲシャ</t>
    </rPh>
    <rPh sb="2" eb="4">
      <t>チテン</t>
    </rPh>
    <rPh sb="6" eb="7">
      <t>ク</t>
    </rPh>
    <rPh sb="7" eb="8">
      <t>イキ</t>
    </rPh>
    <rPh sb="8" eb="10">
      <t>チュウオウ</t>
    </rPh>
    <rPh sb="10" eb="12">
      <t>チテン</t>
    </rPh>
    <rPh sb="15" eb="17">
      <t>カタミチ</t>
    </rPh>
    <rPh sb="17" eb="19">
      <t>ホコウ</t>
    </rPh>
    <rPh sb="19" eb="21">
      <t>ジカン</t>
    </rPh>
    <rPh sb="23" eb="24">
      <t>フン</t>
    </rPh>
    <phoneticPr fontId="4"/>
  </si>
  <si>
    <t>収穫量　　　　　（m3）</t>
    <rPh sb="0" eb="2">
      <t>シュウカク</t>
    </rPh>
    <rPh sb="2" eb="3">
      <t>リョウ</t>
    </rPh>
    <phoneticPr fontId="4"/>
  </si>
  <si>
    <t>署から現地下車地点までの片道距離  （km）</t>
    <rPh sb="0" eb="1">
      <t>ショ</t>
    </rPh>
    <rPh sb="3" eb="5">
      <t>ゲンチ</t>
    </rPh>
    <rPh sb="5" eb="7">
      <t>ゲシャ</t>
    </rPh>
    <rPh sb="7" eb="9">
      <t>チテン</t>
    </rPh>
    <rPh sb="12" eb="14">
      <t>カタミチ</t>
    </rPh>
    <rPh sb="14" eb="16">
      <t>キョリ</t>
    </rPh>
    <phoneticPr fontId="4"/>
  </si>
  <si>
    <t>署から現地下車地点までの片道所要時間   （分）</t>
    <rPh sb="0" eb="1">
      <t>ショ</t>
    </rPh>
    <rPh sb="3" eb="5">
      <t>ゲンチ</t>
    </rPh>
    <rPh sb="5" eb="7">
      <t>ゲシャ</t>
    </rPh>
    <rPh sb="7" eb="9">
      <t>チテン</t>
    </rPh>
    <rPh sb="12" eb="14">
      <t>カタミチ</t>
    </rPh>
    <rPh sb="14" eb="16">
      <t>ショヨウ</t>
    </rPh>
    <rPh sb="16" eb="18">
      <t>ジカン</t>
    </rPh>
    <rPh sb="22" eb="23">
      <t>フン</t>
    </rPh>
    <phoneticPr fontId="4"/>
  </si>
  <si>
    <t>納品希望
年月日</t>
    <rPh sb="0" eb="1">
      <t>オサム</t>
    </rPh>
    <rPh sb="1" eb="2">
      <t>シナ</t>
    </rPh>
    <rPh sb="2" eb="4">
      <t>キボウ</t>
    </rPh>
    <rPh sb="5" eb="6">
      <t>ネン</t>
    </rPh>
    <rPh sb="6" eb="8">
      <t>ガッピ</t>
    </rPh>
    <phoneticPr fontId="4"/>
  </si>
  <si>
    <t>極印等の
押印の
要否</t>
    <rPh sb="0" eb="1">
      <t>キョク</t>
    </rPh>
    <rPh sb="1" eb="2">
      <t>イン</t>
    </rPh>
    <rPh sb="2" eb="3">
      <t>トウ</t>
    </rPh>
    <rPh sb="5" eb="7">
      <t>オウイン</t>
    </rPh>
    <rPh sb="9" eb="11">
      <t>ヨウヒ</t>
    </rPh>
    <phoneticPr fontId="4"/>
  </si>
  <si>
    <t>分収育林</t>
    <rPh sb="0" eb="1">
      <t>ブン</t>
    </rPh>
    <rPh sb="1" eb="2">
      <t>シュウ</t>
    </rPh>
    <rPh sb="2" eb="3">
      <t>イク</t>
    </rPh>
    <rPh sb="3" eb="4">
      <t>リン</t>
    </rPh>
    <phoneticPr fontId="4"/>
  </si>
  <si>
    <t>分収造林</t>
    <rPh sb="0" eb="1">
      <t>ブン</t>
    </rPh>
    <rPh sb="1" eb="2">
      <t>シュウ</t>
    </rPh>
    <rPh sb="2" eb="4">
      <t>ゾウリン</t>
    </rPh>
    <phoneticPr fontId="4"/>
  </si>
  <si>
    <t>官行造林</t>
    <rPh sb="0" eb="1">
      <t>カン</t>
    </rPh>
    <rPh sb="1" eb="2">
      <t>コウ</t>
    </rPh>
    <rPh sb="2" eb="4">
      <t>ゾウリン</t>
    </rPh>
    <phoneticPr fontId="4"/>
  </si>
  <si>
    <t>備考</t>
    <rPh sb="0" eb="2">
      <t>ビコウ</t>
    </rPh>
    <phoneticPr fontId="4"/>
  </si>
  <si>
    <t>署等</t>
    <rPh sb="0" eb="2">
      <t>ショトウ</t>
    </rPh>
    <phoneticPr fontId="2"/>
  </si>
  <si>
    <t>い</t>
  </si>
  <si>
    <t>スギ・ヒノキ</t>
  </si>
  <si>
    <t>スギ</t>
  </si>
  <si>
    <t>へ</t>
  </si>
  <si>
    <t>に</t>
  </si>
  <si>
    <t>と</t>
  </si>
  <si>
    <t>計</t>
    <rPh sb="0" eb="1">
      <t>ケイ</t>
    </rPh>
    <phoneticPr fontId="2"/>
  </si>
  <si>
    <t>箇所別積算条件</t>
    <rPh sb="0" eb="2">
      <t>カショ</t>
    </rPh>
    <rPh sb="2" eb="3">
      <t>ベツ</t>
    </rPh>
    <rPh sb="3" eb="7">
      <t>セキサンジョウケン</t>
    </rPh>
    <phoneticPr fontId="4"/>
  </si>
  <si>
    <t>る</t>
  </si>
  <si>
    <t>ろ</t>
  </si>
  <si>
    <t>る2</t>
  </si>
  <si>
    <t>ヒノキ</t>
  </si>
  <si>
    <t>か</t>
  </si>
  <si>
    <t>よ</t>
  </si>
  <si>
    <t>ち</t>
  </si>
  <si>
    <t>れ</t>
  </si>
  <si>
    <t>う</t>
  </si>
  <si>
    <t>鳥取</t>
    <rPh sb="0" eb="2">
      <t>トットリ</t>
    </rPh>
    <phoneticPr fontId="2"/>
  </si>
  <si>
    <t>は</t>
  </si>
  <si>
    <t>ほ</t>
  </si>
  <si>
    <t>り</t>
  </si>
  <si>
    <t>ぬ</t>
  </si>
  <si>
    <t>た</t>
  </si>
  <si>
    <t>島根</t>
    <rPh sb="0" eb="2">
      <t>シマネ</t>
    </rPh>
    <phoneticPr fontId="2"/>
  </si>
  <si>
    <t>わ</t>
  </si>
  <si>
    <t>岡山</t>
    <rPh sb="0" eb="2">
      <t>オカヤマ</t>
    </rPh>
    <phoneticPr fontId="2"/>
  </si>
  <si>
    <t>有料道路等</t>
    <rPh sb="0" eb="2">
      <t>ユウリョウ</t>
    </rPh>
    <rPh sb="2" eb="4">
      <t>ドウロ</t>
    </rPh>
    <rPh sb="4" eb="5">
      <t>トウ</t>
    </rPh>
    <phoneticPr fontId="2"/>
  </si>
  <si>
    <t>有料道路等</t>
    <rPh sb="0" eb="5">
      <t>ユウリョウドウロトウ</t>
    </rPh>
    <phoneticPr fontId="2"/>
  </si>
  <si>
    <t>高速道路等</t>
    <rPh sb="0" eb="5">
      <t>コウソクドウロトウ</t>
    </rPh>
    <phoneticPr fontId="2"/>
  </si>
  <si>
    <t>ヒノキ</t>
    <phoneticPr fontId="2"/>
  </si>
  <si>
    <t>龍神・真妻</t>
    <rPh sb="0" eb="2">
      <t>リュウジン</t>
    </rPh>
    <rPh sb="3" eb="5">
      <t>マヅマ</t>
    </rPh>
    <phoneticPr fontId="4"/>
  </si>
  <si>
    <t>川又</t>
    <rPh sb="0" eb="2">
      <t>カワマタ</t>
    </rPh>
    <phoneticPr fontId="4"/>
  </si>
  <si>
    <t>は2</t>
    <phoneticPr fontId="4"/>
  </si>
  <si>
    <t>保活</t>
    <rPh sb="0" eb="2">
      <t>ホカツ</t>
    </rPh>
    <phoneticPr fontId="4"/>
  </si>
  <si>
    <t>間伐</t>
    <rPh sb="0" eb="2">
      <t>カンバツ</t>
    </rPh>
    <phoneticPr fontId="4"/>
  </si>
  <si>
    <t>人</t>
    <rPh sb="0" eb="1">
      <t>ジン</t>
    </rPh>
    <phoneticPr fontId="4"/>
  </si>
  <si>
    <t>否</t>
    <rPh sb="0" eb="1">
      <t>ヒ</t>
    </rPh>
    <phoneticPr fontId="4"/>
  </si>
  <si>
    <t>襲用</t>
    <rPh sb="0" eb="2">
      <t>シュウヨウ</t>
    </rPh>
    <phoneticPr fontId="4"/>
  </si>
  <si>
    <t>R9</t>
    <phoneticPr fontId="4"/>
  </si>
  <si>
    <t>急</t>
    <rPh sb="0" eb="1">
      <t>キュウ</t>
    </rPh>
    <phoneticPr fontId="4"/>
  </si>
  <si>
    <t>中</t>
    <rPh sb="0" eb="1">
      <t>チュウ</t>
    </rPh>
    <phoneticPr fontId="4"/>
  </si>
  <si>
    <t>「58は1」を襲用</t>
    <rPh sb="7" eb="9">
      <t>シュウヨウ</t>
    </rPh>
    <phoneticPr fontId="4"/>
  </si>
  <si>
    <t>る1</t>
    <phoneticPr fontId="4"/>
  </si>
  <si>
    <t>ｽｷﾞ・ﾋﾉｷ</t>
    <phoneticPr fontId="4"/>
  </si>
  <si>
    <t>標準地（列状）</t>
    <rPh sb="0" eb="3">
      <t>ヒョウジュンチ</t>
    </rPh>
    <rPh sb="4" eb="6">
      <t>レツジョウ</t>
    </rPh>
    <phoneticPr fontId="4"/>
  </si>
  <si>
    <t>は1</t>
    <phoneticPr fontId="4"/>
  </si>
  <si>
    <t>疎</t>
    <rPh sb="0" eb="1">
      <t>ソ</t>
    </rPh>
    <phoneticPr fontId="4"/>
  </si>
  <si>
    <t>は3</t>
    <phoneticPr fontId="4"/>
  </si>
  <si>
    <t>は4</t>
    <phoneticPr fontId="4"/>
  </si>
  <si>
    <t>ほ1</t>
    <phoneticPr fontId="4"/>
  </si>
  <si>
    <t>「58と2」を襲用</t>
    <rPh sb="7" eb="9">
      <t>シュウヨウ</t>
    </rPh>
    <phoneticPr fontId="4"/>
  </si>
  <si>
    <t>ほ2</t>
    <phoneticPr fontId="4"/>
  </si>
  <si>
    <t>と1</t>
    <phoneticPr fontId="4"/>
  </si>
  <si>
    <t>と2</t>
    <phoneticPr fontId="4"/>
  </si>
  <si>
    <t>ち1</t>
    <phoneticPr fontId="4"/>
  </si>
  <si>
    <t>密</t>
    <rPh sb="0" eb="1">
      <t>ミツ</t>
    </rPh>
    <phoneticPr fontId="4"/>
  </si>
  <si>
    <t>り1</t>
    <phoneticPr fontId="4"/>
  </si>
  <si>
    <t>よ1</t>
    <phoneticPr fontId="4"/>
  </si>
  <si>
    <t>「57る1」を襲用</t>
    <rPh sb="7" eb="9">
      <t>シュウヨウ</t>
    </rPh>
    <phoneticPr fontId="4"/>
  </si>
  <si>
    <t>よ3</t>
    <phoneticPr fontId="4"/>
  </si>
  <si>
    <t>よ4</t>
    <phoneticPr fontId="4"/>
  </si>
  <si>
    <t>れ</t>
    <phoneticPr fontId="4"/>
  </si>
  <si>
    <t>そ</t>
    <phoneticPr fontId="4"/>
  </si>
  <si>
    <t>つ</t>
    <phoneticPr fontId="4"/>
  </si>
  <si>
    <t>ね</t>
    <phoneticPr fontId="4"/>
  </si>
  <si>
    <t>保育間伐(存置型)</t>
    <rPh sb="0" eb="2">
      <t>ホイク</t>
    </rPh>
    <rPh sb="2" eb="4">
      <t>カンバツ</t>
    </rPh>
    <rPh sb="5" eb="7">
      <t>ゾンチ</t>
    </rPh>
    <rPh sb="7" eb="8">
      <t>ガタ</t>
    </rPh>
    <phoneticPr fontId="4"/>
  </si>
  <si>
    <t>「58に」を襲用</t>
    <rPh sb="6" eb="8">
      <t>シュウヨウ</t>
    </rPh>
    <phoneticPr fontId="4"/>
  </si>
  <si>
    <t>と3</t>
    <phoneticPr fontId="4"/>
  </si>
  <si>
    <t>る3</t>
    <phoneticPr fontId="4"/>
  </si>
  <si>
    <t>標準地</t>
    <rPh sb="0" eb="3">
      <t>ヒョウジュンチ</t>
    </rPh>
    <phoneticPr fontId="4"/>
  </si>
  <si>
    <t>に</t>
    <phoneticPr fontId="4"/>
  </si>
  <si>
    <t>ち2</t>
    <phoneticPr fontId="4"/>
  </si>
  <si>
    <t>ち3</t>
    <phoneticPr fontId="4"/>
  </si>
  <si>
    <t>り2</t>
    <phoneticPr fontId="4"/>
  </si>
  <si>
    <t>よ2</t>
    <phoneticPr fontId="4"/>
  </si>
  <si>
    <t>「57る3」を襲用</t>
    <rPh sb="7" eb="9">
      <t>シュウヨウ</t>
    </rPh>
    <phoneticPr fontId="4"/>
  </si>
  <si>
    <t>よ5</t>
    <phoneticPr fontId="4"/>
  </si>
  <si>
    <t>よ6</t>
    <phoneticPr fontId="4"/>
  </si>
  <si>
    <t>よ7</t>
    <phoneticPr fontId="4"/>
  </si>
  <si>
    <t>和歌山</t>
    <rPh sb="0" eb="3">
      <t>ワカヤマ</t>
    </rPh>
    <phoneticPr fontId="2"/>
  </si>
  <si>
    <t>（川又国有林収穫調査業務委託・R7翌債）</t>
    <rPh sb="1" eb="3">
      <t>カワマタ</t>
    </rPh>
    <rPh sb="3" eb="6">
      <t>コクユウリン</t>
    </rPh>
    <rPh sb="6" eb="14">
      <t>シュウカクチョウサギョウムイタク</t>
    </rPh>
    <rPh sb="17" eb="19">
      <t>ヨクサイ</t>
    </rPh>
    <phoneticPr fontId="2"/>
  </si>
  <si>
    <t>根雨</t>
    <rPh sb="0" eb="2">
      <t>ネウ</t>
    </rPh>
    <phoneticPr fontId="4"/>
  </si>
  <si>
    <t>槙ヶ原</t>
    <rPh sb="0" eb="3">
      <t>マキガハラ</t>
    </rPh>
    <phoneticPr fontId="4"/>
  </si>
  <si>
    <t>ろ1</t>
    <phoneticPr fontId="4"/>
  </si>
  <si>
    <t>スギ・ヒノキ</t>
    <phoneticPr fontId="4"/>
  </si>
  <si>
    <t>ろ2</t>
    <phoneticPr fontId="4"/>
  </si>
  <si>
    <t>ヒノキ</t>
    <phoneticPr fontId="4"/>
  </si>
  <si>
    <t>ろ3</t>
    <phoneticPr fontId="4"/>
  </si>
  <si>
    <t>わ</t>
    <phoneticPr fontId="4"/>
  </si>
  <si>
    <t>スギ</t>
    <phoneticPr fontId="4"/>
  </si>
  <si>
    <t>う1</t>
    <phoneticPr fontId="4"/>
  </si>
  <si>
    <t>り</t>
    <phoneticPr fontId="4"/>
  </si>
  <si>
    <t>1伐3残</t>
    <rPh sb="1" eb="2">
      <t>バツ</t>
    </rPh>
    <rPh sb="3" eb="4">
      <t>ザン</t>
    </rPh>
    <phoneticPr fontId="4"/>
  </si>
  <si>
    <t>う2</t>
    <phoneticPr fontId="4"/>
  </si>
  <si>
    <t>か1</t>
    <phoneticPr fontId="4"/>
  </si>
  <si>
    <t>か2</t>
    <phoneticPr fontId="4"/>
  </si>
  <si>
    <t>わ3</t>
    <phoneticPr fontId="4"/>
  </si>
  <si>
    <t>大流</t>
    <rPh sb="0" eb="2">
      <t>オオナガレ</t>
    </rPh>
    <phoneticPr fontId="4"/>
  </si>
  <si>
    <t>ほ</t>
    <phoneticPr fontId="4"/>
  </si>
  <si>
    <t>へ</t>
    <phoneticPr fontId="4"/>
  </si>
  <si>
    <t>と</t>
    <phoneticPr fontId="4"/>
  </si>
  <si>
    <t>ぬ</t>
    <phoneticPr fontId="4"/>
  </si>
  <si>
    <t>関金</t>
    <rPh sb="0" eb="2">
      <t>セキガネ</t>
    </rPh>
    <phoneticPr fontId="4"/>
  </si>
  <si>
    <t>西鴨</t>
    <rPh sb="0" eb="1">
      <t>ニシ</t>
    </rPh>
    <rPh sb="1" eb="2">
      <t>カモ</t>
    </rPh>
    <phoneticPr fontId="4"/>
  </si>
  <si>
    <t>い</t>
    <phoneticPr fontId="4"/>
  </si>
  <si>
    <t>に1</t>
    <phoneticPr fontId="4"/>
  </si>
  <si>
    <t>誘導伐</t>
    <rPh sb="0" eb="2">
      <t>ユウドウ</t>
    </rPh>
    <rPh sb="2" eb="3">
      <t>バツ</t>
    </rPh>
    <phoneticPr fontId="4"/>
  </si>
  <si>
    <t>皆伐</t>
    <rPh sb="0" eb="2">
      <t>カイバツ</t>
    </rPh>
    <phoneticPr fontId="4"/>
  </si>
  <si>
    <t>要</t>
    <rPh sb="0" eb="1">
      <t>ヨウ</t>
    </rPh>
    <phoneticPr fontId="4"/>
  </si>
  <si>
    <t>に2</t>
    <phoneticPr fontId="4"/>
  </si>
  <si>
    <t>に3</t>
    <phoneticPr fontId="4"/>
  </si>
  <si>
    <t>ち</t>
    <phoneticPr fontId="4"/>
  </si>
  <si>
    <t>新郷</t>
    <rPh sb="0" eb="2">
      <t>ニイザト</t>
    </rPh>
    <phoneticPr fontId="4"/>
  </si>
  <si>
    <t>三光山</t>
    <rPh sb="0" eb="3">
      <t>サンコウヤマ</t>
    </rPh>
    <phoneticPr fontId="4"/>
  </si>
  <si>
    <t>保護伐</t>
    <rPh sb="0" eb="2">
      <t>ホゴ</t>
    </rPh>
    <rPh sb="2" eb="3">
      <t>バツ</t>
    </rPh>
    <phoneticPr fontId="4"/>
  </si>
  <si>
    <t>変更予定</t>
    <rPh sb="0" eb="4">
      <t>ヘンコウヨテイ</t>
    </rPh>
    <phoneticPr fontId="4"/>
  </si>
  <si>
    <t>○</t>
  </si>
  <si>
    <t>指定予定</t>
    <rPh sb="0" eb="4">
      <t>シテイヨテイ</t>
    </rPh>
    <phoneticPr fontId="4"/>
  </si>
  <si>
    <t>※5.63</t>
  </si>
  <si>
    <t>緩</t>
    <rPh sb="0" eb="1">
      <t>ユル</t>
    </rPh>
    <phoneticPr fontId="4"/>
  </si>
  <si>
    <t>る１</t>
  </si>
  <si>
    <t>神代</t>
    <rPh sb="0" eb="2">
      <t>コウジロ</t>
    </rPh>
    <phoneticPr fontId="4"/>
  </si>
  <si>
    <t>野々原山</t>
    <rPh sb="0" eb="4">
      <t>ノノハラヤマ</t>
    </rPh>
    <phoneticPr fontId="4"/>
  </si>
  <si>
    <t>水昌山</t>
    <rPh sb="0" eb="1">
      <t>スイ</t>
    </rPh>
    <rPh sb="1" eb="2">
      <t>ショウ</t>
    </rPh>
    <rPh sb="2" eb="3">
      <t>ヤマ</t>
    </rPh>
    <phoneticPr fontId="4"/>
  </si>
  <si>
    <t>広島</t>
    <rPh sb="0" eb="2">
      <t>ヒロシマ</t>
    </rPh>
    <phoneticPr fontId="2"/>
  </si>
  <si>
    <t>佐伯</t>
    <rPh sb="0" eb="2">
      <t>サエキ</t>
    </rPh>
    <phoneticPr fontId="4"/>
  </si>
  <si>
    <t>黒打山</t>
    <rPh sb="0" eb="1">
      <t>クロ</t>
    </rPh>
    <rPh sb="1" eb="2">
      <t>ダ</t>
    </rPh>
    <rPh sb="2" eb="3">
      <t>サン</t>
    </rPh>
    <phoneticPr fontId="4"/>
  </si>
  <si>
    <t>い1</t>
    <phoneticPr fontId="4"/>
  </si>
  <si>
    <t>い2</t>
    <phoneticPr fontId="4"/>
  </si>
  <si>
    <t>「101い1」を襲用</t>
    <phoneticPr fontId="4"/>
  </si>
  <si>
    <t>い3</t>
    <phoneticPr fontId="4"/>
  </si>
  <si>
    <t>い4</t>
    <phoneticPr fontId="4"/>
  </si>
  <si>
    <t>「101る」を襲用</t>
    <phoneticPr fontId="4"/>
  </si>
  <si>
    <t>る</t>
    <phoneticPr fontId="4"/>
  </si>
  <si>
    <t>熊野</t>
    <rPh sb="0" eb="2">
      <t>クマノ</t>
    </rPh>
    <phoneticPr fontId="4"/>
  </si>
  <si>
    <t>大積山</t>
    <rPh sb="0" eb="2">
      <t>オオヅミ</t>
    </rPh>
    <rPh sb="2" eb="3">
      <t>ヤマ</t>
    </rPh>
    <phoneticPr fontId="4"/>
  </si>
  <si>
    <t>「576ち2」を襲用</t>
    <phoneticPr fontId="4"/>
  </si>
  <si>
    <t>か</t>
    <phoneticPr fontId="4"/>
  </si>
  <si>
    <t>た</t>
    <phoneticPr fontId="4"/>
  </si>
  <si>
    <t>「576わ」を襲用</t>
    <phoneticPr fontId="4"/>
  </si>
  <si>
    <t>「576う」を襲用</t>
    <phoneticPr fontId="4"/>
  </si>
  <si>
    <t>な</t>
    <phoneticPr fontId="4"/>
  </si>
  <si>
    <t>（黒打山国有林外収穫調査業務委託・R7翌債）</t>
    <rPh sb="1" eb="2">
      <t>クロ</t>
    </rPh>
    <rPh sb="2" eb="3">
      <t>ウ</t>
    </rPh>
    <rPh sb="3" eb="4">
      <t>ヤマ</t>
    </rPh>
    <rPh sb="4" eb="7">
      <t>コクユウリン</t>
    </rPh>
    <rPh sb="7" eb="8">
      <t>ホカ</t>
    </rPh>
    <rPh sb="8" eb="16">
      <t>シュウカクチョウサギョウムイタク</t>
    </rPh>
    <rPh sb="19" eb="21">
      <t>ヨクサイ</t>
    </rPh>
    <phoneticPr fontId="2"/>
  </si>
  <si>
    <t>木次</t>
    <rPh sb="0" eb="2">
      <t>キスキ</t>
    </rPh>
    <phoneticPr fontId="4"/>
  </si>
  <si>
    <t>芦原</t>
    <rPh sb="0" eb="2">
      <t>アシハラ</t>
    </rPh>
    <phoneticPr fontId="4"/>
  </si>
  <si>
    <r>
      <t>「8い</t>
    </r>
    <r>
      <rPr>
        <sz val="10"/>
        <color rgb="FF000000"/>
        <rFont val="ＭＳ ゴシック"/>
        <family val="3"/>
        <charset val="128"/>
      </rPr>
      <t>3</t>
    </r>
    <r>
      <rPr>
        <sz val="10"/>
        <color indexed="8"/>
        <rFont val="ＭＳ ゴシック"/>
        <family val="3"/>
        <charset val="128"/>
      </rPr>
      <t>」を襲用</t>
    </r>
    <rPh sb="6" eb="8">
      <t>シュウヨウ</t>
    </rPh>
    <phoneticPr fontId="4"/>
  </si>
  <si>
    <t>受光伐</t>
    <rPh sb="0" eb="2">
      <t>ジュコウ</t>
    </rPh>
    <rPh sb="2" eb="3">
      <t>バツ</t>
    </rPh>
    <phoneticPr fontId="4"/>
  </si>
  <si>
    <r>
      <t>「10む</t>
    </r>
    <r>
      <rPr>
        <sz val="10"/>
        <color rgb="FF000000"/>
        <rFont val="ＭＳ ゴシック"/>
        <family val="3"/>
        <charset val="128"/>
      </rPr>
      <t>」を襲用</t>
    </r>
    <rPh sb="6" eb="8">
      <t>シュウヨウ</t>
    </rPh>
    <phoneticPr fontId="4"/>
  </si>
  <si>
    <t>む</t>
    <phoneticPr fontId="4"/>
  </si>
  <si>
    <t>邑智</t>
    <rPh sb="0" eb="2">
      <t>オオチ</t>
    </rPh>
    <phoneticPr fontId="4"/>
  </si>
  <si>
    <t>花の谷</t>
    <rPh sb="0" eb="1">
      <t>ハナ</t>
    </rPh>
    <rPh sb="2" eb="3">
      <t>タニ</t>
    </rPh>
    <phoneticPr fontId="4"/>
  </si>
  <si>
    <t>ｽｷﾞ・ﾋﾉｷ</t>
  </si>
  <si>
    <t>ろ</t>
    <phoneticPr fontId="4"/>
  </si>
  <si>
    <t>今山</t>
    <rPh sb="0" eb="2">
      <t>イマヤマ</t>
    </rPh>
    <phoneticPr fontId="4"/>
  </si>
  <si>
    <t>「215い1」を襲用</t>
    <rPh sb="8" eb="10">
      <t>シュウヨウ</t>
    </rPh>
    <phoneticPr fontId="4"/>
  </si>
  <si>
    <t>は</t>
    <phoneticPr fontId="4"/>
  </si>
  <si>
    <t>「210よ」を襲用</t>
    <rPh sb="7" eb="9">
      <t>シュウヨウ</t>
    </rPh>
    <phoneticPr fontId="4"/>
  </si>
  <si>
    <t>ほ2</t>
  </si>
  <si>
    <t>よ</t>
    <phoneticPr fontId="4"/>
  </si>
  <si>
    <t>「206は」を襲用</t>
    <rPh sb="7" eb="9">
      <t>シュウヨウ</t>
    </rPh>
    <phoneticPr fontId="4"/>
  </si>
  <si>
    <t>艾山</t>
    <rPh sb="0" eb="2">
      <t>ヨモギヤマ</t>
    </rPh>
    <phoneticPr fontId="4"/>
  </si>
  <si>
    <t>（花の谷国有林外収穫調査業務委託・R7翌債）</t>
    <rPh sb="1" eb="2">
      <t>ハナ</t>
    </rPh>
    <rPh sb="3" eb="4">
      <t>タニ</t>
    </rPh>
    <rPh sb="4" eb="7">
      <t>コクユウリン</t>
    </rPh>
    <rPh sb="7" eb="8">
      <t>ホカ</t>
    </rPh>
    <rPh sb="8" eb="16">
      <t>シュウカクチョウサギョウムイタク</t>
    </rPh>
    <rPh sb="19" eb="21">
      <t>ヨクサイ</t>
    </rPh>
    <phoneticPr fontId="2"/>
  </si>
  <si>
    <t>（西鴨国有林外収穫調査業務委託・R7翌債）</t>
    <rPh sb="1" eb="3">
      <t>ニシカモ</t>
    </rPh>
    <rPh sb="3" eb="6">
      <t>コクユウリン</t>
    </rPh>
    <rPh sb="6" eb="7">
      <t>ホカ</t>
    </rPh>
    <rPh sb="7" eb="15">
      <t>シュウカクチョウサギョウムイタク</t>
    </rPh>
    <rPh sb="18" eb="20">
      <t>ヨクサイ</t>
    </rPh>
    <phoneticPr fontId="2"/>
  </si>
  <si>
    <t>（三光山国有林外収穫調査業務委託・R7翌債）</t>
    <rPh sb="1" eb="4">
      <t>サンコウヤマ</t>
    </rPh>
    <rPh sb="4" eb="7">
      <t>コクユウリン</t>
    </rPh>
    <rPh sb="7" eb="8">
      <t>ホカ</t>
    </rPh>
    <rPh sb="8" eb="16">
      <t>シュウカクチョウサギョウムイタク</t>
    </rPh>
    <rPh sb="19" eb="21">
      <t>ヨクサイ</t>
    </rPh>
    <phoneticPr fontId="2"/>
  </si>
  <si>
    <t>伐採種</t>
    <rPh sb="0" eb="3">
      <t>バッサイシュ</t>
    </rPh>
    <phoneticPr fontId="4"/>
  </si>
  <si>
    <t>1伐2残</t>
    <rPh sb="1" eb="2">
      <t>バツ</t>
    </rPh>
    <rPh sb="3" eb="4">
      <t>ザン</t>
    </rPh>
    <phoneticPr fontId="4"/>
  </si>
  <si>
    <t>「599ろ1」を襲用</t>
    <rPh sb="8" eb="10">
      <t>シュウヨウ</t>
    </rPh>
    <phoneticPr fontId="4"/>
  </si>
  <si>
    <t>「600う2」を襲用</t>
    <rPh sb="8" eb="10">
      <t>シュウヨウ</t>
    </rPh>
    <phoneticPr fontId="4"/>
  </si>
  <si>
    <t>「601か2」を襲用</t>
    <rPh sb="8" eb="10">
      <t>シュウヨウ</t>
    </rPh>
    <phoneticPr fontId="4"/>
  </si>
  <si>
    <t>「709ほ」を襲用</t>
    <rPh sb="7" eb="9">
      <t>シュウヨウ</t>
    </rPh>
    <phoneticPr fontId="4"/>
  </si>
  <si>
    <t>「568に1」を襲用</t>
    <rPh sb="8" eb="10">
      <t>シュウヨウ</t>
    </rPh>
    <phoneticPr fontId="4"/>
  </si>
  <si>
    <t>「565ろ1」を襲用</t>
    <rPh sb="8" eb="10">
      <t>シュウヨウ</t>
    </rPh>
    <phoneticPr fontId="4"/>
  </si>
  <si>
    <t>※19.90</t>
    <phoneticPr fontId="4"/>
  </si>
  <si>
    <t>※3.10</t>
    <phoneticPr fontId="4"/>
  </si>
  <si>
    <t>※2.00</t>
    <phoneticPr fontId="4"/>
  </si>
  <si>
    <t>※27.70</t>
    <phoneticPr fontId="4"/>
  </si>
  <si>
    <t>※30.60</t>
    <phoneticPr fontId="4"/>
  </si>
  <si>
    <t>※4.46</t>
    <phoneticPr fontId="4"/>
  </si>
  <si>
    <t>※3.67</t>
    <phoneticPr fontId="4"/>
  </si>
  <si>
    <t>※9.6</t>
    <phoneticPr fontId="4"/>
  </si>
  <si>
    <t>※10.10</t>
    <phoneticPr fontId="4"/>
  </si>
  <si>
    <t>※5.24</t>
    <phoneticPr fontId="4"/>
  </si>
  <si>
    <t>※3.85</t>
    <phoneticPr fontId="4"/>
  </si>
  <si>
    <t>※10.49</t>
    <phoneticPr fontId="4"/>
  </si>
  <si>
    <t>※6.22</t>
    <phoneticPr fontId="4"/>
  </si>
  <si>
    <t>R9</t>
  </si>
  <si>
    <t>「603ち」を襲用</t>
    <rPh sb="7" eb="9">
      <t>シュウヨウ</t>
    </rPh>
    <phoneticPr fontId="4"/>
  </si>
  <si>
    <t>「603り」を襲用</t>
    <rPh sb="7" eb="9">
      <t>シュウヨウ</t>
    </rPh>
    <phoneticPr fontId="4"/>
  </si>
  <si>
    <t>「592わ」を襲用</t>
    <rPh sb="7" eb="9">
      <t>シュウヨウ</t>
    </rPh>
    <phoneticPr fontId="4"/>
  </si>
  <si>
    <t>「592ほ」を襲用</t>
    <phoneticPr fontId="4"/>
  </si>
  <si>
    <t>「599ほ」を襲用</t>
    <rPh sb="7" eb="9">
      <t>シュウヨウ</t>
    </rPh>
    <phoneticPr fontId="4"/>
  </si>
  <si>
    <t>R10</t>
    <phoneticPr fontId="2"/>
  </si>
  <si>
    <t>R10</t>
    <phoneticPr fontId="4"/>
  </si>
  <si>
    <t>1伐区
指定の伐区を調査</t>
    <phoneticPr fontId="4"/>
  </si>
  <si>
    <t>「603ち」を襲用
2伐区(2.50ha以下）
指定の伐区を調査</t>
    <rPh sb="7" eb="9">
      <t>シュウヨウ</t>
    </rPh>
    <phoneticPr fontId="4"/>
  </si>
  <si>
    <t>「603り」を襲用
1伐区
指定の伐区を調査</t>
    <phoneticPr fontId="2"/>
  </si>
  <si>
    <t>「603と」を襲用</t>
    <rPh sb="7" eb="9">
      <t>シュウヨウ</t>
    </rPh>
    <phoneticPr fontId="4"/>
  </si>
  <si>
    <t>「603と」を襲用
1伐区
指定の伐区を調査</t>
    <phoneticPr fontId="4"/>
  </si>
  <si>
    <t>「603り」を襲用
1伐区
指定の伐区を調査</t>
    <phoneticPr fontId="4"/>
  </si>
  <si>
    <t>「603ち」を襲用
1伐区
指定の伐区を調査</t>
    <phoneticPr fontId="4"/>
  </si>
  <si>
    <t>「603ち」を襲用
計画樹立に伴う小班名(い2)変更あり</t>
    <rPh sb="10" eb="14">
      <t>ケイカクジュリツ</t>
    </rPh>
    <rPh sb="15" eb="16">
      <t>トモナ</t>
    </rPh>
    <rPh sb="17" eb="19">
      <t>ショウハン</t>
    </rPh>
    <rPh sb="19" eb="20">
      <t>メイ</t>
    </rPh>
    <rPh sb="24" eb="26">
      <t>ヘンコウ</t>
    </rPh>
    <phoneticPr fontId="4"/>
  </si>
  <si>
    <t>「603ち」を襲用
計画樹立に伴う小班名(い2)変更あり
1伐区
指定の伐区を調査</t>
    <rPh sb="10" eb="14">
      <t>ケイカクジュリツ</t>
    </rPh>
    <rPh sb="15" eb="16">
      <t>トモナ</t>
    </rPh>
    <rPh sb="17" eb="19">
      <t>ショウハン</t>
    </rPh>
    <rPh sb="19" eb="20">
      <t>メイ</t>
    </rPh>
    <rPh sb="24" eb="26">
      <t>ヘンコウ</t>
    </rPh>
    <phoneticPr fontId="4"/>
  </si>
  <si>
    <t>「603ち」を襲用
計画樹立に伴う小班名(い1)変更あり</t>
    <phoneticPr fontId="4"/>
  </si>
  <si>
    <t>「603ち」を襲用
計画樹立に伴う小班名(い1)変更あり
1伐区
指定の伐区を調査</t>
    <rPh sb="10" eb="14">
      <t>ケイカクジュリツ</t>
    </rPh>
    <rPh sb="15" eb="16">
      <t>トモナ</t>
    </rPh>
    <rPh sb="17" eb="19">
      <t>ショウハン</t>
    </rPh>
    <rPh sb="19" eb="20">
      <t>メイ</t>
    </rPh>
    <rPh sb="24" eb="26">
      <t>ヘンコウ</t>
    </rPh>
    <phoneticPr fontId="4"/>
  </si>
  <si>
    <t>「599り」を襲用
2伐区(2.50ha以下）
指定の伐区を調査</t>
    <rPh sb="20" eb="22">
      <t>イカ</t>
    </rPh>
    <phoneticPr fontId="4"/>
  </si>
  <si>
    <t>「592る2」を襲用
1伐区
指定の伐区を調査</t>
    <phoneticPr fontId="4"/>
  </si>
  <si>
    <t>「592ほ」を襲用
1伐区
指定の伐区を調査</t>
    <phoneticPr fontId="4"/>
  </si>
  <si>
    <t>「592へ」を襲用
1伐区
指定の伐区を調査</t>
    <phoneticPr fontId="4"/>
  </si>
  <si>
    <t>「592わ」を襲用
4伐区（2.5ha以下）
指定の伐区を調査</t>
    <rPh sb="11" eb="13">
      <t>バツク</t>
    </rPh>
    <rPh sb="19" eb="21">
      <t>イカ</t>
    </rPh>
    <rPh sb="26" eb="28">
      <t>シテイ</t>
    </rPh>
    <rPh sb="29" eb="31">
      <t>バツク</t>
    </rPh>
    <phoneticPr fontId="4"/>
  </si>
  <si>
    <t>2伐区(2.5ha以下)
指定の伐区を調査</t>
    <rPh sb="1" eb="3">
      <t>バツク</t>
    </rPh>
    <rPh sb="9" eb="11">
      <t>イカ</t>
    </rPh>
    <rPh sb="13" eb="15">
      <t>シテイ</t>
    </rPh>
    <rPh sb="16" eb="18">
      <t>バツク</t>
    </rPh>
    <rPh sb="19" eb="21">
      <t>チョウサ</t>
    </rPh>
    <phoneticPr fontId="4"/>
  </si>
  <si>
    <t>2小班で計3伐区
(2.5ha以下)
指定の伐区を調査</t>
    <rPh sb="1" eb="3">
      <t>ショウハン</t>
    </rPh>
    <rPh sb="4" eb="5">
      <t>ケイ</t>
    </rPh>
    <rPh sb="6" eb="8">
      <t>バツク</t>
    </rPh>
    <rPh sb="15" eb="17">
      <t>イカ</t>
    </rPh>
    <rPh sb="19" eb="21">
      <t>シテイ</t>
    </rPh>
    <rPh sb="22" eb="24">
      <t>バツク</t>
    </rPh>
    <rPh sb="25" eb="27">
      <t>チョウサ</t>
    </rPh>
    <phoneticPr fontId="4"/>
  </si>
  <si>
    <t>「592わ」を襲用</t>
    <phoneticPr fontId="2"/>
  </si>
  <si>
    <t>2伐区(2.50ha以下）
指定の伐区を調査</t>
    <rPh sb="10" eb="12">
      <t>イカ</t>
    </rPh>
    <phoneticPr fontId="4"/>
  </si>
  <si>
    <t>「603り」を襲用</t>
    <phoneticPr fontId="2"/>
  </si>
  <si>
    <t>4伐区（2.5ha以下）
指定の伐区を調査
林道延長の測量を含む</t>
    <rPh sb="1" eb="3">
      <t>バツク</t>
    </rPh>
    <rPh sb="9" eb="11">
      <t>イカ</t>
    </rPh>
    <rPh sb="16" eb="18">
      <t>シテイ</t>
    </rPh>
    <rPh sb="19" eb="21">
      <t>バツク</t>
    </rPh>
    <rPh sb="24" eb="26">
      <t>エンチョウ</t>
    </rPh>
    <rPh sb="27" eb="29">
      <t>ソクリョウ</t>
    </rPh>
    <rPh sb="30" eb="31">
      <t>フク</t>
    </rPh>
    <phoneticPr fontId="4"/>
  </si>
  <si>
    <t>（芦原国有林収穫調査業務委託・R7翌債）</t>
    <rPh sb="1" eb="3">
      <t>アシハラ</t>
    </rPh>
    <rPh sb="3" eb="6">
      <t>コクユウリン</t>
    </rPh>
    <rPh sb="6" eb="14">
      <t>シュウカクチョウサギョウムイタク</t>
    </rPh>
    <rPh sb="17" eb="19">
      <t>ヨクサイ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</si>
</sst>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_ "/>
    <numFmt numFmtId="177" formatCode="#,##0_ "/>
    <numFmt numFmtId="178" formatCode="m&quot;月&quot;d&quot;日&quot;;@"/>
    <numFmt numFmtId="179" formatCode="#,##0.0_ "/>
    <numFmt numFmtId="180" formatCode="0.00_);[Red]\(0.00\)"/>
    <numFmt numFmtId="181" formatCode="0.00_ "/>
    <numFmt numFmtId="182" formatCode="[$-411]ge\.m\.d;@"/>
  </numFmts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4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38" fontId="3" fillId="0" borderId="0" applyFont="0" applyFill="0" applyBorder="0" applyAlignment="0" applyProtection="0"/>
  </cellStyleXfs>
  <cellXfs count="1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182" fontId="11" fillId="0" borderId="2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/>
    </xf>
    <xf numFmtId="9" fontId="11" fillId="0" borderId="14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180" fontId="11" fillId="0" borderId="14" xfId="0" applyNumberFormat="1" applyFont="1" applyBorder="1" applyAlignment="1">
      <alignment horizontal="center" vertical="center"/>
    </xf>
    <xf numFmtId="3" fontId="11" fillId="0" borderId="14" xfId="0" applyNumberFormat="1" applyFont="1" applyBorder="1" applyAlignment="1">
      <alignment horizontal="center" vertical="center"/>
    </xf>
    <xf numFmtId="177" fontId="11" fillId="0" borderId="14" xfId="0" applyNumberFormat="1" applyFont="1" applyBorder="1" applyAlignment="1">
      <alignment horizontal="center" vertical="center"/>
    </xf>
    <xf numFmtId="3" fontId="11" fillId="0" borderId="14" xfId="3" applyNumberFormat="1" applyFont="1" applyFill="1" applyBorder="1" applyAlignment="1">
      <alignment horizontal="center" vertical="center"/>
    </xf>
    <xf numFmtId="179" fontId="11" fillId="0" borderId="14" xfId="0" applyNumberFormat="1" applyFont="1" applyBorder="1" applyAlignment="1">
      <alignment horizontal="center" vertical="center"/>
    </xf>
    <xf numFmtId="182" fontId="11" fillId="0" borderId="14" xfId="0" applyNumberFormat="1" applyFont="1" applyBorder="1" applyAlignment="1">
      <alignment horizontal="center" vertical="center"/>
    </xf>
    <xf numFmtId="178" fontId="11" fillId="0" borderId="14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shrinkToFit="1"/>
    </xf>
    <xf numFmtId="181" fontId="9" fillId="0" borderId="0" xfId="0" applyNumberFormat="1" applyFont="1">
      <alignment vertical="center"/>
    </xf>
    <xf numFmtId="178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180" fontId="0" fillId="0" borderId="0" xfId="0" applyNumberFormat="1">
      <alignment vertical="center"/>
    </xf>
    <xf numFmtId="180" fontId="9" fillId="0" borderId="0" xfId="0" applyNumberFormat="1" applyFont="1">
      <alignment vertical="center"/>
    </xf>
    <xf numFmtId="178" fontId="11" fillId="0" borderId="12" xfId="0" applyNumberFormat="1" applyFont="1" applyBorder="1" applyAlignment="1">
      <alignment horizontal="center" vertical="center"/>
    </xf>
    <xf numFmtId="38" fontId="0" fillId="0" borderId="0" xfId="1" applyFont="1" applyFill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80" fontId="5" fillId="0" borderId="1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38" fontId="9" fillId="0" borderId="0" xfId="1" applyFont="1" applyFill="1">
      <alignment vertical="center"/>
    </xf>
    <xf numFmtId="3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7" fontId="5" fillId="0" borderId="15" xfId="0" applyNumberFormat="1" applyFont="1" applyBorder="1">
      <alignment vertical="center"/>
    </xf>
    <xf numFmtId="0" fontId="5" fillId="0" borderId="16" xfId="0" applyFont="1" applyBorder="1">
      <alignment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9" fontId="5" fillId="0" borderId="2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right" vertical="center"/>
    </xf>
    <xf numFmtId="176" fontId="5" fillId="0" borderId="2" xfId="0" applyNumberFormat="1" applyFont="1" applyBorder="1">
      <alignment vertical="center"/>
    </xf>
    <xf numFmtId="177" fontId="5" fillId="0" borderId="2" xfId="0" applyNumberFormat="1" applyFont="1" applyBorder="1">
      <alignment vertical="center"/>
    </xf>
    <xf numFmtId="3" fontId="13" fillId="0" borderId="1" xfId="3" applyNumberFormat="1" applyFont="1" applyBorder="1" applyAlignment="1">
      <alignment vertical="center"/>
    </xf>
    <xf numFmtId="179" fontId="5" fillId="0" borderId="2" xfId="0" applyNumberFormat="1" applyFont="1" applyBorder="1">
      <alignment vertical="center"/>
    </xf>
    <xf numFmtId="178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3" fontId="5" fillId="0" borderId="2" xfId="3" applyNumberFormat="1" applyFont="1" applyFill="1" applyBorder="1" applyAlignment="1">
      <alignment vertical="center"/>
    </xf>
    <xf numFmtId="177" fontId="11" fillId="0" borderId="15" xfId="0" applyNumberFormat="1" applyFont="1" applyBorder="1">
      <alignment vertical="center"/>
    </xf>
    <xf numFmtId="0" fontId="11" fillId="0" borderId="16" xfId="0" applyFont="1" applyBorder="1">
      <alignment vertical="center"/>
    </xf>
    <xf numFmtId="0" fontId="5" fillId="0" borderId="22" xfId="0" applyFont="1" applyBorder="1" applyAlignment="1">
      <alignment horizontal="center" vertical="center"/>
    </xf>
    <xf numFmtId="180" fontId="11" fillId="0" borderId="13" xfId="0" applyNumberFormat="1" applyFont="1" applyBorder="1" applyAlignment="1">
      <alignment horizontal="center" vertical="center"/>
    </xf>
    <xf numFmtId="40" fontId="0" fillId="0" borderId="0" xfId="1" applyNumberFormat="1" applyFont="1" applyFill="1" applyAlignment="1">
      <alignment horizontal="center" vertical="center"/>
    </xf>
    <xf numFmtId="3" fontId="5" fillId="0" borderId="2" xfId="0" applyNumberFormat="1" applyFont="1" applyBorder="1">
      <alignment vertical="center"/>
    </xf>
    <xf numFmtId="3" fontId="5" fillId="0" borderId="1" xfId="0" applyNumberFormat="1" applyFont="1" applyBorder="1">
      <alignment vertical="center"/>
    </xf>
    <xf numFmtId="3" fontId="5" fillId="0" borderId="1" xfId="0" applyNumberFormat="1" applyFont="1" applyBorder="1" applyAlignment="1">
      <alignment horizontal="right" vertical="center"/>
    </xf>
    <xf numFmtId="3" fontId="13" fillId="0" borderId="1" xfId="3" applyNumberFormat="1" applyFont="1" applyFill="1" applyBorder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3" fontId="5" fillId="0" borderId="19" xfId="0" applyNumberFormat="1" applyFont="1" applyBorder="1">
      <alignment vertical="center"/>
    </xf>
    <xf numFmtId="2" fontId="5" fillId="0" borderId="2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6" fontId="13" fillId="0" borderId="2" xfId="0" applyNumberFormat="1" applyFont="1" applyBorder="1">
      <alignment vertical="center"/>
    </xf>
    <xf numFmtId="177" fontId="13" fillId="0" borderId="2" xfId="0" applyNumberFormat="1" applyFont="1" applyBorder="1">
      <alignment vertical="center"/>
    </xf>
    <xf numFmtId="176" fontId="13" fillId="0" borderId="16" xfId="0" applyNumberFormat="1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shrinkToFit="1"/>
    </xf>
    <xf numFmtId="3" fontId="13" fillId="0" borderId="1" xfId="0" applyNumberFormat="1" applyFont="1" applyBorder="1">
      <alignment vertical="center"/>
    </xf>
    <xf numFmtId="3" fontId="13" fillId="0" borderId="1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3" fontId="13" fillId="0" borderId="2" xfId="0" applyNumberFormat="1" applyFont="1" applyBorder="1">
      <alignment vertical="center"/>
    </xf>
    <xf numFmtId="0" fontId="5" fillId="0" borderId="16" xfId="0" applyFont="1" applyBorder="1" applyAlignment="1">
      <alignment horizontal="center" vertical="center"/>
    </xf>
    <xf numFmtId="2" fontId="5" fillId="0" borderId="16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3" fontId="13" fillId="0" borderId="2" xfId="3" applyNumberFormat="1" applyFont="1" applyFill="1" applyBorder="1" applyAlignment="1">
      <alignment vertical="center"/>
    </xf>
    <xf numFmtId="179" fontId="13" fillId="0" borderId="2" xfId="0" applyNumberFormat="1" applyFont="1" applyBorder="1">
      <alignment vertical="center"/>
    </xf>
    <xf numFmtId="178" fontId="13" fillId="0" borderId="2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right" vertical="center" wrapText="1"/>
    </xf>
    <xf numFmtId="2" fontId="11" fillId="0" borderId="2" xfId="0" applyNumberFormat="1" applyFont="1" applyBorder="1" applyAlignment="1">
      <alignment horizontal="center" vertical="center"/>
    </xf>
    <xf numFmtId="180" fontId="11" fillId="0" borderId="23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177" fontId="13" fillId="0" borderId="15" xfId="0" applyNumberFormat="1" applyFont="1" applyBorder="1">
      <alignment vertical="center"/>
    </xf>
    <xf numFmtId="0" fontId="13" fillId="0" borderId="16" xfId="0" applyFont="1" applyBorder="1">
      <alignment vertical="center"/>
    </xf>
    <xf numFmtId="9" fontId="13" fillId="0" borderId="2" xfId="0" applyNumberFormat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2" fontId="13" fillId="0" borderId="2" xfId="0" applyNumberFormat="1" applyFont="1" applyBorder="1" applyAlignment="1">
      <alignment horizontal="right" vertical="center"/>
    </xf>
    <xf numFmtId="176" fontId="13" fillId="0" borderId="16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177" fontId="13" fillId="0" borderId="3" xfId="0" applyNumberFormat="1" applyFont="1" applyBorder="1">
      <alignment vertical="center"/>
    </xf>
    <xf numFmtId="0" fontId="13" fillId="0" borderId="24" xfId="0" applyFont="1" applyBorder="1">
      <alignment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9" fontId="13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right" vertical="center"/>
    </xf>
    <xf numFmtId="176" fontId="13" fillId="0" borderId="24" xfId="0" applyNumberFormat="1" applyFont="1" applyBorder="1" applyAlignment="1">
      <alignment horizontal="right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25" xfId="0" applyFont="1" applyBorder="1" applyAlignment="1">
      <alignment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17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/>
    </xf>
    <xf numFmtId="180" fontId="0" fillId="2" borderId="0" xfId="0" applyNumberFormat="1" applyFill="1">
      <alignment vertical="center"/>
    </xf>
    <xf numFmtId="38" fontId="0" fillId="2" borderId="0" xfId="1" applyFont="1" applyFill="1">
      <alignment vertical="center"/>
    </xf>
    <xf numFmtId="0" fontId="9" fillId="2" borderId="0" xfId="0" applyFont="1" applyFill="1" applyAlignment="1">
      <alignment horizontal="center" vertical="center"/>
    </xf>
    <xf numFmtId="0" fontId="12" fillId="2" borderId="0" xfId="0" applyFont="1" applyFill="1">
      <alignment vertical="center"/>
    </xf>
    <xf numFmtId="0" fontId="12" fillId="2" borderId="0" xfId="0" applyFont="1" applyFill="1" applyAlignment="1">
      <alignment horizontal="center" vertical="center"/>
    </xf>
    <xf numFmtId="180" fontId="5" fillId="2" borderId="11" xfId="0" applyNumberFormat="1" applyFont="1" applyFill="1" applyBorder="1" applyAlignment="1">
      <alignment horizontal="center" vertical="center" wrapText="1"/>
    </xf>
    <xf numFmtId="176" fontId="13" fillId="2" borderId="2" xfId="0" applyNumberFormat="1" applyFont="1" applyFill="1" applyBorder="1">
      <alignment vertical="center"/>
    </xf>
    <xf numFmtId="177" fontId="13" fillId="2" borderId="2" xfId="0" applyNumberFormat="1" applyFont="1" applyFill="1" applyBorder="1">
      <alignment vertical="center"/>
    </xf>
    <xf numFmtId="3" fontId="13" fillId="2" borderId="1" xfId="3" applyNumberFormat="1" applyFont="1" applyFill="1" applyBorder="1" applyAlignment="1">
      <alignment vertical="center"/>
    </xf>
    <xf numFmtId="179" fontId="13" fillId="2" borderId="2" xfId="0" applyNumberFormat="1" applyFont="1" applyFill="1" applyBorder="1">
      <alignment vertical="center"/>
    </xf>
    <xf numFmtId="178" fontId="13" fillId="2" borderId="2" xfId="0" applyNumberFormat="1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vertical="center" wrapText="1"/>
    </xf>
    <xf numFmtId="3" fontId="13" fillId="2" borderId="2" xfId="3" applyNumberFormat="1" applyFont="1" applyFill="1" applyBorder="1" applyAlignment="1">
      <alignment vertical="center"/>
    </xf>
    <xf numFmtId="176" fontId="13" fillId="2" borderId="1" xfId="0" applyNumberFormat="1" applyFont="1" applyFill="1" applyBorder="1">
      <alignment vertical="center"/>
    </xf>
    <xf numFmtId="177" fontId="13" fillId="2" borderId="1" xfId="0" applyNumberFormat="1" applyFont="1" applyFill="1" applyBorder="1">
      <alignment vertical="center"/>
    </xf>
    <xf numFmtId="179" fontId="13" fillId="2" borderId="1" xfId="0" applyNumberFormat="1" applyFont="1" applyFill="1" applyBorder="1">
      <alignment vertical="center"/>
    </xf>
    <xf numFmtId="178" fontId="13" fillId="2" borderId="1" xfId="0" applyNumberFormat="1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/>
    </xf>
    <xf numFmtId="180" fontId="11" fillId="2" borderId="14" xfId="0" applyNumberFormat="1" applyFont="1" applyFill="1" applyBorder="1" applyAlignment="1">
      <alignment horizontal="center" vertical="center"/>
    </xf>
    <xf numFmtId="177" fontId="11" fillId="2" borderId="14" xfId="0" applyNumberFormat="1" applyFont="1" applyFill="1" applyBorder="1" applyAlignment="1">
      <alignment horizontal="center" vertical="center"/>
    </xf>
    <xf numFmtId="3" fontId="11" fillId="2" borderId="14" xfId="3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82" fontId="11" fillId="2" borderId="14" xfId="0" applyNumberFormat="1" applyFont="1" applyFill="1" applyBorder="1" applyAlignment="1">
      <alignment horizontal="center" vertical="center"/>
    </xf>
    <xf numFmtId="178" fontId="11" fillId="2" borderId="14" xfId="0" applyNumberFormat="1" applyFont="1" applyFill="1" applyBorder="1" applyAlignment="1">
      <alignment horizontal="center" vertical="center"/>
    </xf>
    <xf numFmtId="178" fontId="11" fillId="2" borderId="12" xfId="0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9" fillId="2" borderId="0" xfId="0" applyFont="1" applyFill="1">
      <alignment vertical="center"/>
    </xf>
    <xf numFmtId="180" fontId="9" fillId="2" borderId="0" xfId="0" applyNumberFormat="1" applyFont="1" applyFill="1">
      <alignment vertical="center"/>
    </xf>
    <xf numFmtId="38" fontId="9" fillId="2" borderId="0" xfId="1" applyFont="1" applyFill="1">
      <alignment vertical="center"/>
    </xf>
    <xf numFmtId="0" fontId="5" fillId="0" borderId="25" xfId="0" applyFont="1" applyBorder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left" vertical="center"/>
    </xf>
    <xf numFmtId="0" fontId="14" fillId="0" borderId="25" xfId="0" applyFont="1" applyBorder="1" applyAlignment="1">
      <alignment vertical="center" wrapText="1"/>
    </xf>
    <xf numFmtId="180" fontId="5" fillId="0" borderId="16" xfId="0" applyNumberFormat="1" applyFont="1" applyBorder="1" applyAlignment="1">
      <alignment horizontal="center" vertical="center"/>
    </xf>
    <xf numFmtId="180" fontId="5" fillId="0" borderId="22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19" xfId="0" applyNumberFormat="1" applyFont="1" applyBorder="1" applyAlignment="1">
      <alignment horizontal="center" vertical="center"/>
    </xf>
    <xf numFmtId="3" fontId="5" fillId="0" borderId="20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9" fillId="0" borderId="2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/>
    </xf>
    <xf numFmtId="2" fontId="5" fillId="0" borderId="20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3" fontId="5" fillId="0" borderId="2" xfId="0" applyNumberFormat="1" applyFont="1" applyBorder="1">
      <alignment vertical="center"/>
    </xf>
    <xf numFmtId="3" fontId="5" fillId="0" borderId="20" xfId="0" applyNumberFormat="1" applyFont="1" applyBorder="1">
      <alignment vertical="center"/>
    </xf>
    <xf numFmtId="3" fontId="5" fillId="0" borderId="2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19" xfId="0" applyNumberFormat="1" applyFont="1" applyBorder="1">
      <alignment vertical="center"/>
    </xf>
    <xf numFmtId="0" fontId="9" fillId="2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</cellXfs>
  <cellStyles count="4">
    <cellStyle name="桁区切り" xfId="1" builtinId="6"/>
    <cellStyle name="桁区切り 2" xfId="3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2" defaultPivotStyle="PivotStyleLight16"/>
  <colors>
    <mruColors>
      <color rgb="FFFFFFCC"/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AB2E7-C5D9-4836-BB75-637C267B2B02}">
  <sheetPr codeName="Sheet1">
    <pageSetUpPr fitToPage="1"/>
  </sheetPr>
  <dimension ref="A1:AG98"/>
  <sheetViews>
    <sheetView tabSelected="1" view="pageBreakPreview" zoomScale="85" zoomScaleNormal="100" zoomScaleSheetLayoutView="85" workbookViewId="0">
      <selection activeCell="I17" sqref="I17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32" customWidth="1"/>
    <col min="20" max="22" width="4.25" style="1" customWidth="1"/>
    <col min="23" max="23" width="9" bestFit="1" customWidth="1"/>
    <col min="24" max="26" width="8.375" customWidth="1"/>
    <col min="27" max="27" width="9.5" bestFit="1" customWidth="1"/>
    <col min="28" max="28" width="6.625" style="1" customWidth="1"/>
    <col min="29" max="29" width="4.5" style="1" customWidth="1"/>
    <col min="30" max="32" width="4.5" customWidth="1"/>
    <col min="33" max="33" width="16.125" style="1" customWidth="1"/>
  </cols>
  <sheetData>
    <row r="1" spans="1:33" ht="28.9" customHeight="1" x14ac:dyDescent="0.15">
      <c r="B1" s="165" t="s">
        <v>37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 t="s">
        <v>110</v>
      </c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</row>
    <row r="2" spans="1:33" ht="19.899999999999999" customHeight="1" thickBot="1" x14ac:dyDescent="0.2">
      <c r="N2" s="64"/>
      <c r="X2" s="35"/>
      <c r="AA2" s="167"/>
      <c r="AB2" s="167"/>
      <c r="AC2" s="167"/>
      <c r="AD2" s="167"/>
      <c r="AE2" s="24"/>
      <c r="AF2" s="24"/>
      <c r="AG2" s="25"/>
    </row>
    <row r="3" spans="1:33" ht="90" customHeight="1" x14ac:dyDescent="0.15">
      <c r="A3" s="5" t="s">
        <v>29</v>
      </c>
      <c r="B3" s="36" t="s">
        <v>0</v>
      </c>
      <c r="C3" s="37" t="s">
        <v>1</v>
      </c>
      <c r="D3" s="168" t="s">
        <v>2</v>
      </c>
      <c r="E3" s="168"/>
      <c r="F3" s="38" t="s">
        <v>3</v>
      </c>
      <c r="G3" s="39" t="s">
        <v>194</v>
      </c>
      <c r="H3" s="39" t="s">
        <v>4</v>
      </c>
      <c r="I3" s="39" t="s">
        <v>5</v>
      </c>
      <c r="J3" s="39" t="s">
        <v>6</v>
      </c>
      <c r="K3" s="37" t="s">
        <v>7</v>
      </c>
      <c r="L3" s="39" t="s">
        <v>8</v>
      </c>
      <c r="M3" s="38" t="s">
        <v>9</v>
      </c>
      <c r="N3" s="38" t="s">
        <v>10</v>
      </c>
      <c r="O3" s="39" t="s">
        <v>11</v>
      </c>
      <c r="P3" s="39" t="s">
        <v>12</v>
      </c>
      <c r="Q3" s="39" t="s">
        <v>13</v>
      </c>
      <c r="R3" s="39" t="s">
        <v>14</v>
      </c>
      <c r="S3" s="40" t="s">
        <v>15</v>
      </c>
      <c r="T3" s="39" t="s">
        <v>16</v>
      </c>
      <c r="U3" s="39" t="s">
        <v>17</v>
      </c>
      <c r="V3" s="39" t="s">
        <v>18</v>
      </c>
      <c r="W3" s="39" t="s">
        <v>19</v>
      </c>
      <c r="X3" s="39" t="s">
        <v>20</v>
      </c>
      <c r="Y3" s="39" t="s">
        <v>21</v>
      </c>
      <c r="Z3" s="39" t="s">
        <v>22</v>
      </c>
      <c r="AA3" s="39" t="s">
        <v>23</v>
      </c>
      <c r="AB3" s="39" t="s">
        <v>24</v>
      </c>
      <c r="AC3" s="39" t="s">
        <v>25</v>
      </c>
      <c r="AD3" s="39" t="s">
        <v>26</v>
      </c>
      <c r="AE3" s="39" t="s">
        <v>27</v>
      </c>
      <c r="AF3" s="37" t="s">
        <v>57</v>
      </c>
      <c r="AG3" s="41" t="s">
        <v>28</v>
      </c>
    </row>
    <row r="4" spans="1:33" s="3" customFormat="1" ht="24.6" customHeight="1" x14ac:dyDescent="0.15">
      <c r="A4" s="7" t="s">
        <v>109</v>
      </c>
      <c r="B4" s="113" t="s">
        <v>60</v>
      </c>
      <c r="C4" s="44" t="s">
        <v>61</v>
      </c>
      <c r="D4" s="45">
        <v>57</v>
      </c>
      <c r="E4" s="46" t="s">
        <v>62</v>
      </c>
      <c r="F4" s="47" t="s">
        <v>63</v>
      </c>
      <c r="G4" s="48" t="s">
        <v>64</v>
      </c>
      <c r="H4" s="49">
        <v>0.35</v>
      </c>
      <c r="I4" s="48" t="s">
        <v>65</v>
      </c>
      <c r="J4" s="30" t="s">
        <v>59</v>
      </c>
      <c r="K4" s="50">
        <v>62</v>
      </c>
      <c r="L4" s="48">
        <v>0.12</v>
      </c>
      <c r="M4" s="82">
        <v>0.12</v>
      </c>
      <c r="N4" s="160">
        <v>0.12</v>
      </c>
      <c r="O4" s="162">
        <v>4701</v>
      </c>
      <c r="P4" s="48" t="s">
        <v>66</v>
      </c>
      <c r="Q4" s="47" t="s">
        <v>67</v>
      </c>
      <c r="R4" s="48" t="s">
        <v>195</v>
      </c>
      <c r="S4" s="53"/>
      <c r="T4" s="48" t="s">
        <v>68</v>
      </c>
      <c r="U4" s="48" t="s">
        <v>69</v>
      </c>
      <c r="V4" s="48" t="s">
        <v>70</v>
      </c>
      <c r="W4" s="54">
        <v>37</v>
      </c>
      <c r="X4" s="55">
        <v>889</v>
      </c>
      <c r="Y4" s="56">
        <v>45.4</v>
      </c>
      <c r="Z4" s="54">
        <v>65</v>
      </c>
      <c r="AA4" s="57">
        <v>46356</v>
      </c>
      <c r="AB4" s="57" t="s">
        <v>66</v>
      </c>
      <c r="AC4" s="57"/>
      <c r="AD4" s="57"/>
      <c r="AE4" s="57"/>
      <c r="AF4" s="57"/>
      <c r="AG4" s="156" t="s">
        <v>71</v>
      </c>
    </row>
    <row r="5" spans="1:33" s="3" customFormat="1" ht="24.6" customHeight="1" x14ac:dyDescent="0.15">
      <c r="A5" s="7" t="s">
        <v>109</v>
      </c>
      <c r="B5" s="113" t="s">
        <v>60</v>
      </c>
      <c r="C5" s="44" t="s">
        <v>61</v>
      </c>
      <c r="D5" s="45">
        <v>57</v>
      </c>
      <c r="E5" s="46" t="s">
        <v>72</v>
      </c>
      <c r="F5" s="47" t="s">
        <v>63</v>
      </c>
      <c r="G5" s="48" t="s">
        <v>64</v>
      </c>
      <c r="H5" s="49">
        <v>0.35</v>
      </c>
      <c r="I5" s="48" t="s">
        <v>65</v>
      </c>
      <c r="J5" s="48" t="s">
        <v>73</v>
      </c>
      <c r="K5" s="50">
        <v>35</v>
      </c>
      <c r="L5" s="48">
        <v>4.32</v>
      </c>
      <c r="M5" s="82">
        <v>4.32</v>
      </c>
      <c r="N5" s="160">
        <v>4.32</v>
      </c>
      <c r="O5" s="163"/>
      <c r="P5" s="48" t="s">
        <v>66</v>
      </c>
      <c r="Q5" s="47" t="s">
        <v>74</v>
      </c>
      <c r="R5" s="48" t="s">
        <v>195</v>
      </c>
      <c r="S5" s="53">
        <v>0.1</v>
      </c>
      <c r="T5" s="48" t="s">
        <v>68</v>
      </c>
      <c r="U5" s="48" t="s">
        <v>69</v>
      </c>
      <c r="V5" s="48" t="s">
        <v>70</v>
      </c>
      <c r="W5" s="54">
        <v>7</v>
      </c>
      <c r="X5" s="55">
        <v>372</v>
      </c>
      <c r="Y5" s="56">
        <v>45.7</v>
      </c>
      <c r="Z5" s="54">
        <v>65</v>
      </c>
      <c r="AA5" s="57">
        <v>46356</v>
      </c>
      <c r="AB5" s="57" t="s">
        <v>66</v>
      </c>
      <c r="AC5" s="57"/>
      <c r="AD5" s="57"/>
      <c r="AE5" s="57"/>
      <c r="AF5" s="57"/>
      <c r="AG5" s="157"/>
    </row>
    <row r="6" spans="1:33" s="3" customFormat="1" ht="24.6" customHeight="1" x14ac:dyDescent="0.15">
      <c r="A6" s="7" t="s">
        <v>109</v>
      </c>
      <c r="B6" s="113" t="s">
        <v>60</v>
      </c>
      <c r="C6" s="44" t="s">
        <v>61</v>
      </c>
      <c r="D6" s="45">
        <v>58</v>
      </c>
      <c r="E6" s="46" t="s">
        <v>75</v>
      </c>
      <c r="F6" s="47" t="s">
        <v>63</v>
      </c>
      <c r="G6" s="48" t="s">
        <v>64</v>
      </c>
      <c r="H6" s="49">
        <v>0.35</v>
      </c>
      <c r="I6" s="48" t="s">
        <v>65</v>
      </c>
      <c r="J6" s="48" t="s">
        <v>73</v>
      </c>
      <c r="K6" s="50">
        <v>61</v>
      </c>
      <c r="L6" s="48">
        <v>5.08</v>
      </c>
      <c r="M6" s="82">
        <v>5.08</v>
      </c>
      <c r="N6" s="160">
        <v>5.08</v>
      </c>
      <c r="O6" s="163"/>
      <c r="P6" s="48" t="s">
        <v>66</v>
      </c>
      <c r="Q6" s="47" t="s">
        <v>74</v>
      </c>
      <c r="R6" s="48" t="s">
        <v>195</v>
      </c>
      <c r="S6" s="53">
        <v>0.1</v>
      </c>
      <c r="T6" s="48" t="s">
        <v>68</v>
      </c>
      <c r="U6" s="48" t="s">
        <v>69</v>
      </c>
      <c r="V6" s="48" t="s">
        <v>76</v>
      </c>
      <c r="W6" s="54">
        <v>30</v>
      </c>
      <c r="X6" s="55">
        <v>837</v>
      </c>
      <c r="Y6" s="56">
        <v>45.4</v>
      </c>
      <c r="Z6" s="54">
        <v>65</v>
      </c>
      <c r="AA6" s="57">
        <v>46356</v>
      </c>
      <c r="AB6" s="57" t="s">
        <v>66</v>
      </c>
      <c r="AC6" s="57"/>
      <c r="AD6" s="57"/>
      <c r="AE6" s="57"/>
      <c r="AF6" s="57"/>
      <c r="AG6" s="157"/>
    </row>
    <row r="7" spans="1:33" s="3" customFormat="1" ht="24.6" customHeight="1" x14ac:dyDescent="0.15">
      <c r="A7" s="7" t="s">
        <v>109</v>
      </c>
      <c r="B7" s="113" t="s">
        <v>60</v>
      </c>
      <c r="C7" s="44" t="s">
        <v>61</v>
      </c>
      <c r="D7" s="45">
        <v>58</v>
      </c>
      <c r="E7" s="46" t="s">
        <v>62</v>
      </c>
      <c r="F7" s="47" t="s">
        <v>63</v>
      </c>
      <c r="G7" s="48" t="s">
        <v>64</v>
      </c>
      <c r="H7" s="49">
        <v>0.35</v>
      </c>
      <c r="I7" s="48" t="s">
        <v>65</v>
      </c>
      <c r="J7" s="48" t="s">
        <v>119</v>
      </c>
      <c r="K7" s="50">
        <v>61</v>
      </c>
      <c r="L7" s="48">
        <v>0.27</v>
      </c>
      <c r="M7" s="82">
        <v>0.27</v>
      </c>
      <c r="N7" s="160">
        <v>0.27</v>
      </c>
      <c r="O7" s="163"/>
      <c r="P7" s="48" t="s">
        <v>66</v>
      </c>
      <c r="Q7" s="47" t="s">
        <v>67</v>
      </c>
      <c r="R7" s="48" t="s">
        <v>195</v>
      </c>
      <c r="S7" s="58"/>
      <c r="T7" s="48" t="s">
        <v>68</v>
      </c>
      <c r="U7" s="48" t="s">
        <v>69</v>
      </c>
      <c r="V7" s="48" t="s">
        <v>70</v>
      </c>
      <c r="W7" s="54">
        <v>25</v>
      </c>
      <c r="X7" s="55">
        <v>47</v>
      </c>
      <c r="Y7" s="56">
        <v>45.4</v>
      </c>
      <c r="Z7" s="54">
        <v>65</v>
      </c>
      <c r="AA7" s="57">
        <v>46356</v>
      </c>
      <c r="AB7" s="57" t="s">
        <v>66</v>
      </c>
      <c r="AC7" s="57"/>
      <c r="AD7" s="57"/>
      <c r="AE7" s="57"/>
      <c r="AF7" s="57"/>
      <c r="AG7" s="156" t="s">
        <v>71</v>
      </c>
    </row>
    <row r="8" spans="1:33" s="3" customFormat="1" ht="24.6" customHeight="1" x14ac:dyDescent="0.15">
      <c r="A8" s="7" t="s">
        <v>109</v>
      </c>
      <c r="B8" s="113" t="s">
        <v>60</v>
      </c>
      <c r="C8" s="44" t="s">
        <v>61</v>
      </c>
      <c r="D8" s="45">
        <v>58</v>
      </c>
      <c r="E8" s="46" t="s">
        <v>77</v>
      </c>
      <c r="F8" s="47" t="s">
        <v>63</v>
      </c>
      <c r="G8" s="48" t="s">
        <v>64</v>
      </c>
      <c r="H8" s="49">
        <v>0.35</v>
      </c>
      <c r="I8" s="48" t="s">
        <v>65</v>
      </c>
      <c r="J8" s="48" t="s">
        <v>119</v>
      </c>
      <c r="K8" s="50">
        <v>61</v>
      </c>
      <c r="L8" s="48">
        <v>0.82</v>
      </c>
      <c r="M8" s="82">
        <v>0.82</v>
      </c>
      <c r="N8" s="161">
        <v>0.82</v>
      </c>
      <c r="O8" s="163"/>
      <c r="P8" s="48" t="s">
        <v>66</v>
      </c>
      <c r="Q8" s="47" t="s">
        <v>67</v>
      </c>
      <c r="R8" s="48" t="s">
        <v>195</v>
      </c>
      <c r="S8" s="53"/>
      <c r="T8" s="48" t="s">
        <v>68</v>
      </c>
      <c r="U8" s="48" t="s">
        <v>69</v>
      </c>
      <c r="V8" s="48" t="s">
        <v>70</v>
      </c>
      <c r="W8" s="54">
        <v>28</v>
      </c>
      <c r="X8" s="55">
        <v>135</v>
      </c>
      <c r="Y8" s="56">
        <v>45.4</v>
      </c>
      <c r="Z8" s="54">
        <v>65</v>
      </c>
      <c r="AA8" s="57">
        <v>46356</v>
      </c>
      <c r="AB8" s="57" t="s">
        <v>66</v>
      </c>
      <c r="AC8" s="57"/>
      <c r="AD8" s="57"/>
      <c r="AE8" s="57"/>
      <c r="AF8" s="57"/>
      <c r="AG8" s="156" t="s">
        <v>71</v>
      </c>
    </row>
    <row r="9" spans="1:33" s="3" customFormat="1" ht="24.6" customHeight="1" x14ac:dyDescent="0.15">
      <c r="A9" s="7" t="s">
        <v>109</v>
      </c>
      <c r="B9" s="113" t="s">
        <v>60</v>
      </c>
      <c r="C9" s="44" t="s">
        <v>61</v>
      </c>
      <c r="D9" s="45">
        <v>58</v>
      </c>
      <c r="E9" s="46" t="s">
        <v>78</v>
      </c>
      <c r="F9" s="47" t="s">
        <v>63</v>
      </c>
      <c r="G9" s="48" t="s">
        <v>64</v>
      </c>
      <c r="H9" s="49">
        <v>0.35</v>
      </c>
      <c r="I9" s="48" t="s">
        <v>65</v>
      </c>
      <c r="J9" s="48" t="s">
        <v>73</v>
      </c>
      <c r="K9" s="50">
        <v>61</v>
      </c>
      <c r="L9" s="48">
        <v>1.63</v>
      </c>
      <c r="M9" s="82">
        <v>1.63</v>
      </c>
      <c r="N9" s="161">
        <v>1.63</v>
      </c>
      <c r="O9" s="163"/>
      <c r="P9" s="48" t="s">
        <v>66</v>
      </c>
      <c r="Q9" s="47" t="s">
        <v>67</v>
      </c>
      <c r="R9" s="48" t="s">
        <v>195</v>
      </c>
      <c r="S9" s="53"/>
      <c r="T9" s="48" t="s">
        <v>68</v>
      </c>
      <c r="U9" s="48" t="s">
        <v>69</v>
      </c>
      <c r="V9" s="48" t="s">
        <v>70</v>
      </c>
      <c r="W9" s="54">
        <v>32</v>
      </c>
      <c r="X9" s="59">
        <v>270</v>
      </c>
      <c r="Y9" s="56">
        <v>45.4</v>
      </c>
      <c r="Z9" s="54">
        <v>65</v>
      </c>
      <c r="AA9" s="57">
        <v>46356</v>
      </c>
      <c r="AB9" s="57" t="s">
        <v>66</v>
      </c>
      <c r="AC9" s="57"/>
      <c r="AD9" s="57"/>
      <c r="AE9" s="57"/>
      <c r="AF9" s="57"/>
      <c r="AG9" s="156" t="s">
        <v>71</v>
      </c>
    </row>
    <row r="10" spans="1:33" s="3" customFormat="1" ht="24.6" customHeight="1" x14ac:dyDescent="0.15">
      <c r="A10" s="7" t="s">
        <v>109</v>
      </c>
      <c r="B10" s="113" t="s">
        <v>60</v>
      </c>
      <c r="C10" s="44" t="s">
        <v>61</v>
      </c>
      <c r="D10" s="45">
        <v>58</v>
      </c>
      <c r="E10" s="46" t="s">
        <v>79</v>
      </c>
      <c r="F10" s="47" t="s">
        <v>63</v>
      </c>
      <c r="G10" s="48" t="s">
        <v>64</v>
      </c>
      <c r="H10" s="49">
        <v>0.35</v>
      </c>
      <c r="I10" s="48" t="s">
        <v>65</v>
      </c>
      <c r="J10" s="48" t="s">
        <v>73</v>
      </c>
      <c r="K10" s="50">
        <v>47</v>
      </c>
      <c r="L10" s="48">
        <v>5.04</v>
      </c>
      <c r="M10" s="82">
        <v>5.04</v>
      </c>
      <c r="N10" s="161">
        <v>5.04</v>
      </c>
      <c r="O10" s="163"/>
      <c r="P10" s="48" t="s">
        <v>66</v>
      </c>
      <c r="Q10" s="47" t="s">
        <v>67</v>
      </c>
      <c r="R10" s="48" t="s">
        <v>195</v>
      </c>
      <c r="S10" s="53"/>
      <c r="T10" s="48" t="s">
        <v>68</v>
      </c>
      <c r="U10" s="48" t="s">
        <v>69</v>
      </c>
      <c r="V10" s="48" t="s">
        <v>70</v>
      </c>
      <c r="W10" s="54">
        <v>5</v>
      </c>
      <c r="X10" s="59">
        <v>716</v>
      </c>
      <c r="Y10" s="56">
        <v>44.8</v>
      </c>
      <c r="Z10" s="54">
        <v>64</v>
      </c>
      <c r="AA10" s="57">
        <v>46356</v>
      </c>
      <c r="AB10" s="57" t="s">
        <v>66</v>
      </c>
      <c r="AC10" s="57"/>
      <c r="AD10" s="57"/>
      <c r="AE10" s="57"/>
      <c r="AF10" s="57"/>
      <c r="AG10" s="156" t="s">
        <v>80</v>
      </c>
    </row>
    <row r="11" spans="1:33" ht="25.15" customHeight="1" x14ac:dyDescent="0.15">
      <c r="A11" s="7" t="s">
        <v>109</v>
      </c>
      <c r="B11" s="113" t="s">
        <v>60</v>
      </c>
      <c r="C11" s="44" t="s">
        <v>61</v>
      </c>
      <c r="D11" s="45">
        <v>58</v>
      </c>
      <c r="E11" s="46" t="s">
        <v>81</v>
      </c>
      <c r="F11" s="47" t="s">
        <v>63</v>
      </c>
      <c r="G11" s="48" t="s">
        <v>64</v>
      </c>
      <c r="H11" s="49">
        <v>0.35</v>
      </c>
      <c r="I11" s="48" t="s">
        <v>65</v>
      </c>
      <c r="J11" s="48" t="s">
        <v>73</v>
      </c>
      <c r="K11" s="50">
        <v>47</v>
      </c>
      <c r="L11" s="48">
        <v>5.43</v>
      </c>
      <c r="M11" s="82">
        <v>5.43</v>
      </c>
      <c r="N11" s="161">
        <v>5.43</v>
      </c>
      <c r="O11" s="163"/>
      <c r="P11" s="48" t="s">
        <v>66</v>
      </c>
      <c r="Q11" s="47" t="s">
        <v>67</v>
      </c>
      <c r="R11" s="48" t="s">
        <v>195</v>
      </c>
      <c r="S11" s="53"/>
      <c r="T11" s="48" t="s">
        <v>68</v>
      </c>
      <c r="U11" s="48" t="s">
        <v>69</v>
      </c>
      <c r="V11" s="48" t="s">
        <v>70</v>
      </c>
      <c r="W11" s="54">
        <v>25</v>
      </c>
      <c r="X11" s="59">
        <v>783</v>
      </c>
      <c r="Y11" s="56">
        <v>44.8</v>
      </c>
      <c r="Z11" s="54">
        <v>64</v>
      </c>
      <c r="AA11" s="57">
        <v>46356</v>
      </c>
      <c r="AB11" s="57" t="s">
        <v>66</v>
      </c>
      <c r="AC11" s="57"/>
      <c r="AD11" s="57"/>
      <c r="AE11" s="57"/>
      <c r="AF11" s="57"/>
      <c r="AG11" s="156" t="s">
        <v>80</v>
      </c>
    </row>
    <row r="12" spans="1:33" ht="25.15" customHeight="1" x14ac:dyDescent="0.15">
      <c r="A12" s="7" t="s">
        <v>109</v>
      </c>
      <c r="B12" s="113" t="s">
        <v>60</v>
      </c>
      <c r="C12" s="44" t="s">
        <v>61</v>
      </c>
      <c r="D12" s="60">
        <v>58</v>
      </c>
      <c r="E12" s="61" t="s">
        <v>82</v>
      </c>
      <c r="F12" s="47" t="s">
        <v>63</v>
      </c>
      <c r="G12" s="48" t="s">
        <v>64</v>
      </c>
      <c r="H12" s="49">
        <v>0.35</v>
      </c>
      <c r="I12" s="48" t="s">
        <v>65</v>
      </c>
      <c r="J12" s="48" t="s">
        <v>73</v>
      </c>
      <c r="K12" s="50">
        <v>46</v>
      </c>
      <c r="L12" s="48">
        <v>4.4400000000000004</v>
      </c>
      <c r="M12" s="82">
        <v>4.4400000000000004</v>
      </c>
      <c r="N12" s="161">
        <v>4.4400000000000004</v>
      </c>
      <c r="O12" s="163"/>
      <c r="P12" s="48" t="s">
        <v>66</v>
      </c>
      <c r="Q12" s="47" t="s">
        <v>67</v>
      </c>
      <c r="R12" s="48" t="s">
        <v>195</v>
      </c>
      <c r="S12" s="53"/>
      <c r="T12" s="48" t="s">
        <v>68</v>
      </c>
      <c r="U12" s="48" t="s">
        <v>69</v>
      </c>
      <c r="V12" s="48" t="s">
        <v>70</v>
      </c>
      <c r="W12" s="54">
        <v>7</v>
      </c>
      <c r="X12" s="55">
        <v>644</v>
      </c>
      <c r="Y12" s="56">
        <v>45.1</v>
      </c>
      <c r="Z12" s="54">
        <v>64</v>
      </c>
      <c r="AA12" s="57">
        <v>46356</v>
      </c>
      <c r="AB12" s="57" t="s">
        <v>66</v>
      </c>
      <c r="AC12" s="57"/>
      <c r="AD12" s="57"/>
      <c r="AE12" s="57"/>
      <c r="AF12" s="57"/>
      <c r="AG12" s="156" t="s">
        <v>80</v>
      </c>
    </row>
    <row r="13" spans="1:33" ht="25.15" customHeight="1" x14ac:dyDescent="0.15">
      <c r="A13" s="7" t="s">
        <v>109</v>
      </c>
      <c r="B13" s="113" t="s">
        <v>60</v>
      </c>
      <c r="C13" s="44" t="s">
        <v>61</v>
      </c>
      <c r="D13" s="45">
        <v>58</v>
      </c>
      <c r="E13" s="46" t="s">
        <v>83</v>
      </c>
      <c r="F13" s="47" t="s">
        <v>63</v>
      </c>
      <c r="G13" s="48" t="s">
        <v>64</v>
      </c>
      <c r="H13" s="49">
        <v>0.35</v>
      </c>
      <c r="I13" s="48" t="s">
        <v>65</v>
      </c>
      <c r="J13" s="48" t="s">
        <v>73</v>
      </c>
      <c r="K13" s="50">
        <v>46</v>
      </c>
      <c r="L13" s="48">
        <v>4.84</v>
      </c>
      <c r="M13" s="82">
        <v>4.84</v>
      </c>
      <c r="N13" s="161">
        <v>4.84</v>
      </c>
      <c r="O13" s="163"/>
      <c r="P13" s="48" t="s">
        <v>66</v>
      </c>
      <c r="Q13" s="47" t="s">
        <v>74</v>
      </c>
      <c r="R13" s="48" t="s">
        <v>195</v>
      </c>
      <c r="S13" s="53">
        <v>0.1</v>
      </c>
      <c r="T13" s="48" t="s">
        <v>68</v>
      </c>
      <c r="U13" s="48" t="s">
        <v>69</v>
      </c>
      <c r="V13" s="48" t="s">
        <v>70</v>
      </c>
      <c r="W13" s="54">
        <v>10</v>
      </c>
      <c r="X13" s="55">
        <v>690</v>
      </c>
      <c r="Y13" s="56">
        <v>45.4</v>
      </c>
      <c r="Z13" s="54">
        <v>65</v>
      </c>
      <c r="AA13" s="57">
        <v>46356</v>
      </c>
      <c r="AB13" s="57" t="s">
        <v>66</v>
      </c>
      <c r="AC13" s="57"/>
      <c r="AD13" s="57"/>
      <c r="AE13" s="57"/>
      <c r="AF13" s="57"/>
      <c r="AG13" s="157"/>
    </row>
    <row r="14" spans="1:33" ht="25.15" customHeight="1" x14ac:dyDescent="0.15">
      <c r="A14" s="7" t="s">
        <v>109</v>
      </c>
      <c r="B14" s="113" t="s">
        <v>60</v>
      </c>
      <c r="C14" s="44" t="s">
        <v>61</v>
      </c>
      <c r="D14" s="45">
        <v>58</v>
      </c>
      <c r="E14" s="46" t="s">
        <v>84</v>
      </c>
      <c r="F14" s="47" t="s">
        <v>63</v>
      </c>
      <c r="G14" s="48" t="s">
        <v>64</v>
      </c>
      <c r="H14" s="49">
        <v>0.35</v>
      </c>
      <c r="I14" s="48" t="s">
        <v>65</v>
      </c>
      <c r="J14" s="48" t="s">
        <v>73</v>
      </c>
      <c r="K14" s="50">
        <v>45</v>
      </c>
      <c r="L14" s="48">
        <v>1.93</v>
      </c>
      <c r="M14" s="82">
        <v>1.93</v>
      </c>
      <c r="N14" s="161">
        <v>1.93</v>
      </c>
      <c r="O14" s="163"/>
      <c r="P14" s="48" t="s">
        <v>66</v>
      </c>
      <c r="Q14" s="47" t="s">
        <v>67</v>
      </c>
      <c r="R14" s="48" t="s">
        <v>195</v>
      </c>
      <c r="S14" s="53"/>
      <c r="T14" s="48" t="s">
        <v>68</v>
      </c>
      <c r="U14" s="48" t="s">
        <v>69</v>
      </c>
      <c r="V14" s="48" t="s">
        <v>85</v>
      </c>
      <c r="W14" s="54">
        <v>4</v>
      </c>
      <c r="X14" s="55">
        <v>265</v>
      </c>
      <c r="Y14" s="56">
        <v>45.4</v>
      </c>
      <c r="Z14" s="54">
        <v>65</v>
      </c>
      <c r="AA14" s="57">
        <v>46356</v>
      </c>
      <c r="AB14" s="57" t="s">
        <v>66</v>
      </c>
      <c r="AC14" s="57"/>
      <c r="AD14" s="57"/>
      <c r="AE14" s="57"/>
      <c r="AF14" s="57"/>
      <c r="AG14" s="156" t="s">
        <v>80</v>
      </c>
    </row>
    <row r="15" spans="1:33" ht="25.15" customHeight="1" x14ac:dyDescent="0.15">
      <c r="A15" s="7" t="s">
        <v>109</v>
      </c>
      <c r="B15" s="113" t="s">
        <v>60</v>
      </c>
      <c r="C15" s="44" t="s">
        <v>61</v>
      </c>
      <c r="D15" s="45">
        <v>58</v>
      </c>
      <c r="E15" s="46" t="s">
        <v>86</v>
      </c>
      <c r="F15" s="47" t="s">
        <v>63</v>
      </c>
      <c r="G15" s="48" t="s">
        <v>64</v>
      </c>
      <c r="H15" s="49">
        <v>0.35</v>
      </c>
      <c r="I15" s="48" t="s">
        <v>65</v>
      </c>
      <c r="J15" s="30" t="s">
        <v>59</v>
      </c>
      <c r="K15" s="50">
        <v>44</v>
      </c>
      <c r="L15" s="48">
        <v>1.95</v>
      </c>
      <c r="M15" s="82">
        <v>1.95</v>
      </c>
      <c r="N15" s="161">
        <v>1.95</v>
      </c>
      <c r="O15" s="163"/>
      <c r="P15" s="48" t="s">
        <v>66</v>
      </c>
      <c r="Q15" s="47" t="s">
        <v>67</v>
      </c>
      <c r="R15" s="48" t="s">
        <v>195</v>
      </c>
      <c r="S15" s="53"/>
      <c r="T15" s="48" t="s">
        <v>68</v>
      </c>
      <c r="U15" s="48" t="s">
        <v>69</v>
      </c>
      <c r="V15" s="48" t="s">
        <v>70</v>
      </c>
      <c r="W15" s="54">
        <v>10</v>
      </c>
      <c r="X15" s="55">
        <v>257</v>
      </c>
      <c r="Y15" s="56">
        <v>45.4</v>
      </c>
      <c r="Z15" s="54">
        <v>65</v>
      </c>
      <c r="AA15" s="57">
        <v>46356</v>
      </c>
      <c r="AB15" s="57" t="s">
        <v>66</v>
      </c>
      <c r="AC15" s="57"/>
      <c r="AD15" s="57"/>
      <c r="AE15" s="57"/>
      <c r="AF15" s="57"/>
      <c r="AG15" s="156" t="s">
        <v>80</v>
      </c>
    </row>
    <row r="16" spans="1:33" ht="25.15" customHeight="1" x14ac:dyDescent="0.15">
      <c r="A16" s="7" t="s">
        <v>109</v>
      </c>
      <c r="B16" s="113" t="s">
        <v>60</v>
      </c>
      <c r="C16" s="44" t="s">
        <v>61</v>
      </c>
      <c r="D16" s="45">
        <v>58</v>
      </c>
      <c r="E16" s="46" t="s">
        <v>87</v>
      </c>
      <c r="F16" s="47" t="s">
        <v>63</v>
      </c>
      <c r="G16" s="48" t="s">
        <v>64</v>
      </c>
      <c r="H16" s="49">
        <v>0.35</v>
      </c>
      <c r="I16" s="48" t="s">
        <v>65</v>
      </c>
      <c r="J16" s="48" t="s">
        <v>73</v>
      </c>
      <c r="K16" s="50">
        <v>36</v>
      </c>
      <c r="L16" s="48">
        <v>1.37</v>
      </c>
      <c r="M16" s="82">
        <v>1.37</v>
      </c>
      <c r="N16" s="161">
        <v>1.37</v>
      </c>
      <c r="O16" s="163"/>
      <c r="P16" s="48" t="s">
        <v>66</v>
      </c>
      <c r="Q16" s="47" t="s">
        <v>67</v>
      </c>
      <c r="R16" s="48" t="s">
        <v>195</v>
      </c>
      <c r="S16" s="53"/>
      <c r="T16" s="48" t="s">
        <v>68</v>
      </c>
      <c r="U16" s="48" t="s">
        <v>69</v>
      </c>
      <c r="V16" s="48" t="s">
        <v>70</v>
      </c>
      <c r="W16" s="54">
        <v>2</v>
      </c>
      <c r="X16" s="55">
        <v>122</v>
      </c>
      <c r="Y16" s="56">
        <v>45.4</v>
      </c>
      <c r="Z16" s="54">
        <v>65</v>
      </c>
      <c r="AA16" s="57">
        <v>46356</v>
      </c>
      <c r="AB16" s="57" t="s">
        <v>66</v>
      </c>
      <c r="AC16" s="57"/>
      <c r="AD16" s="57"/>
      <c r="AE16" s="57"/>
      <c r="AF16" s="57"/>
      <c r="AG16" s="156" t="s">
        <v>88</v>
      </c>
    </row>
    <row r="17" spans="1:33" ht="25.15" customHeight="1" x14ac:dyDescent="0.15">
      <c r="A17" s="7" t="s">
        <v>109</v>
      </c>
      <c r="B17" s="113" t="s">
        <v>60</v>
      </c>
      <c r="C17" s="44" t="s">
        <v>61</v>
      </c>
      <c r="D17" s="45">
        <v>58</v>
      </c>
      <c r="E17" s="46" t="s">
        <v>89</v>
      </c>
      <c r="F17" s="47" t="s">
        <v>63</v>
      </c>
      <c r="G17" s="48" t="s">
        <v>64</v>
      </c>
      <c r="H17" s="49">
        <v>0.35</v>
      </c>
      <c r="I17" s="48" t="s">
        <v>65</v>
      </c>
      <c r="J17" s="30" t="s">
        <v>59</v>
      </c>
      <c r="K17" s="50">
        <v>35</v>
      </c>
      <c r="L17" s="48">
        <v>0.72</v>
      </c>
      <c r="M17" s="82">
        <v>0.72</v>
      </c>
      <c r="N17" s="161">
        <v>0.72</v>
      </c>
      <c r="O17" s="163"/>
      <c r="P17" s="48" t="s">
        <v>66</v>
      </c>
      <c r="Q17" s="47" t="s">
        <v>67</v>
      </c>
      <c r="R17" s="48" t="s">
        <v>195</v>
      </c>
      <c r="S17" s="53"/>
      <c r="T17" s="48" t="s">
        <v>68</v>
      </c>
      <c r="U17" s="48" t="s">
        <v>69</v>
      </c>
      <c r="V17" s="48" t="s">
        <v>70</v>
      </c>
      <c r="W17" s="54">
        <v>14</v>
      </c>
      <c r="X17" s="55">
        <v>56</v>
      </c>
      <c r="Y17" s="56">
        <v>45.4</v>
      </c>
      <c r="Z17" s="54">
        <v>65</v>
      </c>
      <c r="AA17" s="57">
        <v>46356</v>
      </c>
      <c r="AB17" s="57" t="s">
        <v>66</v>
      </c>
      <c r="AC17" s="57"/>
      <c r="AD17" s="57"/>
      <c r="AE17" s="57"/>
      <c r="AF17" s="57"/>
      <c r="AG17" s="156" t="s">
        <v>88</v>
      </c>
    </row>
    <row r="18" spans="1:33" ht="25.15" customHeight="1" x14ac:dyDescent="0.15">
      <c r="A18" s="7" t="s">
        <v>109</v>
      </c>
      <c r="B18" s="113" t="s">
        <v>60</v>
      </c>
      <c r="C18" s="44" t="s">
        <v>61</v>
      </c>
      <c r="D18" s="45">
        <v>58</v>
      </c>
      <c r="E18" s="46" t="s">
        <v>90</v>
      </c>
      <c r="F18" s="47" t="s">
        <v>63</v>
      </c>
      <c r="G18" s="48" t="s">
        <v>64</v>
      </c>
      <c r="H18" s="49">
        <v>0.35</v>
      </c>
      <c r="I18" s="48" t="s">
        <v>65</v>
      </c>
      <c r="J18" s="48" t="s">
        <v>73</v>
      </c>
      <c r="K18" s="50">
        <v>35</v>
      </c>
      <c r="L18" s="48">
        <v>1.52</v>
      </c>
      <c r="M18" s="82">
        <v>1.52</v>
      </c>
      <c r="N18" s="161">
        <v>1.52</v>
      </c>
      <c r="O18" s="163"/>
      <c r="P18" s="48" t="s">
        <v>66</v>
      </c>
      <c r="Q18" s="47" t="s">
        <v>67</v>
      </c>
      <c r="R18" s="48" t="s">
        <v>195</v>
      </c>
      <c r="S18" s="53"/>
      <c r="T18" s="48" t="s">
        <v>68</v>
      </c>
      <c r="U18" s="48" t="s">
        <v>69</v>
      </c>
      <c r="V18" s="48" t="s">
        <v>70</v>
      </c>
      <c r="W18" s="54">
        <v>19</v>
      </c>
      <c r="X18" s="55">
        <v>128</v>
      </c>
      <c r="Y18" s="56">
        <v>45.4</v>
      </c>
      <c r="Z18" s="54">
        <v>65</v>
      </c>
      <c r="AA18" s="57">
        <v>46356</v>
      </c>
      <c r="AB18" s="57" t="s">
        <v>66</v>
      </c>
      <c r="AC18" s="57"/>
      <c r="AD18" s="57"/>
      <c r="AE18" s="57"/>
      <c r="AF18" s="57"/>
      <c r="AG18" s="156" t="s">
        <v>88</v>
      </c>
    </row>
    <row r="19" spans="1:33" ht="25.15" customHeight="1" x14ac:dyDescent="0.15">
      <c r="A19" s="7" t="s">
        <v>109</v>
      </c>
      <c r="B19" s="113" t="s">
        <v>60</v>
      </c>
      <c r="C19" s="44" t="s">
        <v>61</v>
      </c>
      <c r="D19" s="45">
        <v>58</v>
      </c>
      <c r="E19" s="46" t="s">
        <v>91</v>
      </c>
      <c r="F19" s="47" t="s">
        <v>63</v>
      </c>
      <c r="G19" s="48" t="s">
        <v>64</v>
      </c>
      <c r="H19" s="49">
        <v>0.35</v>
      </c>
      <c r="I19" s="48" t="s">
        <v>65</v>
      </c>
      <c r="J19" s="48" t="s">
        <v>73</v>
      </c>
      <c r="K19" s="50">
        <v>37</v>
      </c>
      <c r="L19" s="48">
        <v>8.6300000000000008</v>
      </c>
      <c r="M19" s="82">
        <v>8.6300000000000008</v>
      </c>
      <c r="N19" s="161">
        <v>8.6300000000000008</v>
      </c>
      <c r="O19" s="163"/>
      <c r="P19" s="48" t="s">
        <v>66</v>
      </c>
      <c r="Q19" s="47" t="s">
        <v>67</v>
      </c>
      <c r="R19" s="48" t="s">
        <v>195</v>
      </c>
      <c r="S19" s="53"/>
      <c r="T19" s="48" t="s">
        <v>68</v>
      </c>
      <c r="U19" s="48" t="s">
        <v>69</v>
      </c>
      <c r="V19" s="48" t="s">
        <v>70</v>
      </c>
      <c r="W19" s="54">
        <v>15</v>
      </c>
      <c r="X19" s="55">
        <v>805</v>
      </c>
      <c r="Y19" s="56">
        <v>44.2</v>
      </c>
      <c r="Z19" s="54">
        <v>63</v>
      </c>
      <c r="AA19" s="57">
        <v>46356</v>
      </c>
      <c r="AB19" s="57" t="s">
        <v>66</v>
      </c>
      <c r="AC19" s="57"/>
      <c r="AD19" s="57"/>
      <c r="AE19" s="57"/>
      <c r="AF19" s="57"/>
      <c r="AG19" s="156" t="s">
        <v>88</v>
      </c>
    </row>
    <row r="20" spans="1:33" ht="25.15" customHeight="1" x14ac:dyDescent="0.15">
      <c r="A20" s="7" t="s">
        <v>109</v>
      </c>
      <c r="B20" s="113" t="s">
        <v>60</v>
      </c>
      <c r="C20" s="44" t="s">
        <v>61</v>
      </c>
      <c r="D20" s="45">
        <v>58</v>
      </c>
      <c r="E20" s="46" t="s">
        <v>92</v>
      </c>
      <c r="F20" s="47" t="s">
        <v>63</v>
      </c>
      <c r="G20" s="48" t="s">
        <v>64</v>
      </c>
      <c r="H20" s="49">
        <v>0.35</v>
      </c>
      <c r="I20" s="48" t="s">
        <v>65</v>
      </c>
      <c r="J20" s="48" t="s">
        <v>73</v>
      </c>
      <c r="K20" s="50">
        <v>37</v>
      </c>
      <c r="L20" s="48">
        <v>4.7300000000000004</v>
      </c>
      <c r="M20" s="82">
        <v>4.7300000000000004</v>
      </c>
      <c r="N20" s="161">
        <v>4.7300000000000004</v>
      </c>
      <c r="O20" s="163"/>
      <c r="P20" s="48" t="s">
        <v>66</v>
      </c>
      <c r="Q20" s="47" t="s">
        <v>67</v>
      </c>
      <c r="R20" s="48" t="s">
        <v>195</v>
      </c>
      <c r="S20" s="58"/>
      <c r="T20" s="48" t="s">
        <v>68</v>
      </c>
      <c r="U20" s="48" t="s">
        <v>69</v>
      </c>
      <c r="V20" s="48" t="s">
        <v>70</v>
      </c>
      <c r="W20" s="54">
        <v>7</v>
      </c>
      <c r="X20" s="55">
        <v>439</v>
      </c>
      <c r="Y20" s="56">
        <v>44.8</v>
      </c>
      <c r="Z20" s="54">
        <v>64</v>
      </c>
      <c r="AA20" s="57">
        <v>46356</v>
      </c>
      <c r="AB20" s="57" t="s">
        <v>66</v>
      </c>
      <c r="AC20" s="57"/>
      <c r="AD20" s="57"/>
      <c r="AE20" s="57"/>
      <c r="AF20" s="57"/>
      <c r="AG20" s="156" t="s">
        <v>88</v>
      </c>
    </row>
    <row r="21" spans="1:33" ht="25.15" customHeight="1" x14ac:dyDescent="0.15">
      <c r="A21" s="7" t="s">
        <v>109</v>
      </c>
      <c r="B21" s="113" t="s">
        <v>60</v>
      </c>
      <c r="C21" s="44" t="s">
        <v>61</v>
      </c>
      <c r="D21" s="45">
        <v>58</v>
      </c>
      <c r="E21" s="46" t="s">
        <v>93</v>
      </c>
      <c r="F21" s="47" t="s">
        <v>63</v>
      </c>
      <c r="G21" s="48" t="s">
        <v>64</v>
      </c>
      <c r="H21" s="49">
        <v>0.35</v>
      </c>
      <c r="I21" s="48" t="s">
        <v>65</v>
      </c>
      <c r="J21" s="30" t="s">
        <v>59</v>
      </c>
      <c r="K21" s="50">
        <v>36</v>
      </c>
      <c r="L21" s="48">
        <v>1.65</v>
      </c>
      <c r="M21" s="82">
        <v>1.65</v>
      </c>
      <c r="N21" s="161">
        <v>1.65</v>
      </c>
      <c r="O21" s="163"/>
      <c r="P21" s="48" t="s">
        <v>66</v>
      </c>
      <c r="Q21" s="47" t="s">
        <v>67</v>
      </c>
      <c r="R21" s="48" t="s">
        <v>195</v>
      </c>
      <c r="S21" s="53"/>
      <c r="T21" s="48" t="s">
        <v>68</v>
      </c>
      <c r="U21" s="48" t="s">
        <v>69</v>
      </c>
      <c r="V21" s="48" t="s">
        <v>85</v>
      </c>
      <c r="W21" s="54">
        <v>18</v>
      </c>
      <c r="X21" s="55">
        <v>133</v>
      </c>
      <c r="Y21" s="56">
        <v>45.1</v>
      </c>
      <c r="Z21" s="54">
        <v>64</v>
      </c>
      <c r="AA21" s="57">
        <v>46356</v>
      </c>
      <c r="AB21" s="57" t="s">
        <v>66</v>
      </c>
      <c r="AC21" s="57"/>
      <c r="AD21" s="57"/>
      <c r="AE21" s="57"/>
      <c r="AF21" s="57"/>
      <c r="AG21" s="156" t="s">
        <v>88</v>
      </c>
    </row>
    <row r="22" spans="1:33" ht="25.15" customHeight="1" x14ac:dyDescent="0.15">
      <c r="A22" s="7" t="s">
        <v>109</v>
      </c>
      <c r="B22" s="113" t="s">
        <v>60</v>
      </c>
      <c r="C22" s="44" t="s">
        <v>61</v>
      </c>
      <c r="D22" s="45">
        <v>58</v>
      </c>
      <c r="E22" s="46" t="s">
        <v>94</v>
      </c>
      <c r="F22" s="47" t="s">
        <v>63</v>
      </c>
      <c r="G22" s="48" t="s">
        <v>64</v>
      </c>
      <c r="H22" s="49">
        <v>0.35</v>
      </c>
      <c r="I22" s="48" t="s">
        <v>65</v>
      </c>
      <c r="J22" s="48" t="s">
        <v>73</v>
      </c>
      <c r="K22" s="50">
        <v>36</v>
      </c>
      <c r="L22" s="48">
        <v>3.15</v>
      </c>
      <c r="M22" s="82">
        <v>3.15</v>
      </c>
      <c r="N22" s="161">
        <v>3.15</v>
      </c>
      <c r="O22" s="164"/>
      <c r="P22" s="48" t="s">
        <v>66</v>
      </c>
      <c r="Q22" s="47" t="s">
        <v>67</v>
      </c>
      <c r="R22" s="48" t="s">
        <v>195</v>
      </c>
      <c r="S22" s="53"/>
      <c r="T22" s="48" t="s">
        <v>68</v>
      </c>
      <c r="U22" s="48" t="s">
        <v>69</v>
      </c>
      <c r="V22" s="48" t="s">
        <v>85</v>
      </c>
      <c r="W22" s="54">
        <v>5</v>
      </c>
      <c r="X22" s="59">
        <v>282</v>
      </c>
      <c r="Y22" s="56">
        <v>45.1</v>
      </c>
      <c r="Z22" s="54">
        <v>64</v>
      </c>
      <c r="AA22" s="57">
        <v>46356</v>
      </c>
      <c r="AB22" s="57" t="s">
        <v>66</v>
      </c>
      <c r="AC22" s="57"/>
      <c r="AD22" s="57"/>
      <c r="AE22" s="57"/>
      <c r="AF22" s="57"/>
      <c r="AG22" s="156" t="s">
        <v>88</v>
      </c>
    </row>
    <row r="23" spans="1:33" ht="24.75" customHeight="1" x14ac:dyDescent="0.15">
      <c r="A23" s="7" t="s">
        <v>109</v>
      </c>
      <c r="B23" s="113" t="s">
        <v>60</v>
      </c>
      <c r="C23" s="44" t="s">
        <v>61</v>
      </c>
      <c r="D23" s="45">
        <v>57</v>
      </c>
      <c r="E23" s="46" t="s">
        <v>83</v>
      </c>
      <c r="F23" s="47" t="s">
        <v>95</v>
      </c>
      <c r="G23" s="48" t="s">
        <v>64</v>
      </c>
      <c r="H23" s="49">
        <v>0.35</v>
      </c>
      <c r="I23" s="48" t="s">
        <v>65</v>
      </c>
      <c r="J23" s="48" t="s">
        <v>73</v>
      </c>
      <c r="K23" s="50">
        <v>45</v>
      </c>
      <c r="L23" s="48">
        <v>5.23</v>
      </c>
      <c r="M23" s="82">
        <v>5.23</v>
      </c>
      <c r="N23" s="160">
        <v>5.23</v>
      </c>
      <c r="O23" s="162">
        <v>713</v>
      </c>
      <c r="P23" s="48" t="s">
        <v>66</v>
      </c>
      <c r="Q23" s="47" t="s">
        <v>67</v>
      </c>
      <c r="R23" s="48"/>
      <c r="S23" s="53"/>
      <c r="T23" s="48" t="s">
        <v>68</v>
      </c>
      <c r="U23" s="48" t="s">
        <v>69</v>
      </c>
      <c r="V23" s="48" t="s">
        <v>70</v>
      </c>
      <c r="W23" s="54">
        <v>9</v>
      </c>
      <c r="X23" s="55">
        <v>889</v>
      </c>
      <c r="Y23" s="56">
        <v>45.7</v>
      </c>
      <c r="Z23" s="54">
        <v>65</v>
      </c>
      <c r="AA23" s="57">
        <v>46356</v>
      </c>
      <c r="AB23" s="57" t="s">
        <v>66</v>
      </c>
      <c r="AC23" s="57"/>
      <c r="AD23" s="57"/>
      <c r="AE23" s="57"/>
      <c r="AF23" s="57"/>
      <c r="AG23" s="156" t="s">
        <v>96</v>
      </c>
    </row>
    <row r="24" spans="1:33" ht="24.75" customHeight="1" x14ac:dyDescent="0.15">
      <c r="A24" s="7" t="s">
        <v>109</v>
      </c>
      <c r="B24" s="113" t="s">
        <v>60</v>
      </c>
      <c r="C24" s="44" t="s">
        <v>61</v>
      </c>
      <c r="D24" s="45">
        <v>57</v>
      </c>
      <c r="E24" s="46" t="s">
        <v>97</v>
      </c>
      <c r="F24" s="47" t="s">
        <v>95</v>
      </c>
      <c r="G24" s="48" t="s">
        <v>64</v>
      </c>
      <c r="H24" s="49">
        <v>0.35</v>
      </c>
      <c r="I24" s="48" t="s">
        <v>65</v>
      </c>
      <c r="J24" s="48" t="s">
        <v>73</v>
      </c>
      <c r="K24" s="50">
        <v>45</v>
      </c>
      <c r="L24" s="48">
        <v>5.36</v>
      </c>
      <c r="M24" s="82">
        <v>5.36</v>
      </c>
      <c r="N24" s="160">
        <v>5.36</v>
      </c>
      <c r="O24" s="163"/>
      <c r="P24" s="48" t="s">
        <v>66</v>
      </c>
      <c r="Q24" s="47" t="s">
        <v>67</v>
      </c>
      <c r="R24" s="48"/>
      <c r="S24" s="53"/>
      <c r="T24" s="48" t="s">
        <v>68</v>
      </c>
      <c r="U24" s="48" t="s">
        <v>69</v>
      </c>
      <c r="V24" s="48" t="s">
        <v>70</v>
      </c>
      <c r="W24" s="54">
        <v>30</v>
      </c>
      <c r="X24" s="55">
        <v>706</v>
      </c>
      <c r="Y24" s="56">
        <v>45.7</v>
      </c>
      <c r="Z24" s="54">
        <v>65</v>
      </c>
      <c r="AA24" s="57">
        <v>46356</v>
      </c>
      <c r="AB24" s="57" t="s">
        <v>66</v>
      </c>
      <c r="AC24" s="57"/>
      <c r="AD24" s="57"/>
      <c r="AE24" s="57"/>
      <c r="AF24" s="57"/>
      <c r="AG24" s="156" t="s">
        <v>96</v>
      </c>
    </row>
    <row r="25" spans="1:33" ht="24.75" customHeight="1" x14ac:dyDescent="0.15">
      <c r="A25" s="7" t="s">
        <v>109</v>
      </c>
      <c r="B25" s="113" t="s">
        <v>60</v>
      </c>
      <c r="C25" s="44" t="s">
        <v>61</v>
      </c>
      <c r="D25" s="45">
        <v>57</v>
      </c>
      <c r="E25" s="46" t="s">
        <v>98</v>
      </c>
      <c r="F25" s="47" t="s">
        <v>95</v>
      </c>
      <c r="G25" s="48" t="s">
        <v>64</v>
      </c>
      <c r="H25" s="49">
        <v>0.35</v>
      </c>
      <c r="I25" s="48" t="s">
        <v>65</v>
      </c>
      <c r="J25" s="48" t="s">
        <v>73</v>
      </c>
      <c r="K25" s="50">
        <v>34</v>
      </c>
      <c r="L25" s="48">
        <v>4.84</v>
      </c>
      <c r="M25" s="82">
        <v>4.84</v>
      </c>
      <c r="N25" s="160">
        <v>4.84</v>
      </c>
      <c r="O25" s="164"/>
      <c r="P25" s="48" t="s">
        <v>66</v>
      </c>
      <c r="Q25" s="47" t="s">
        <v>99</v>
      </c>
      <c r="R25" s="48"/>
      <c r="S25" s="53">
        <v>0.04</v>
      </c>
      <c r="T25" s="48" t="s">
        <v>68</v>
      </c>
      <c r="U25" s="48" t="s">
        <v>69</v>
      </c>
      <c r="V25" s="48" t="s">
        <v>70</v>
      </c>
      <c r="W25" s="54">
        <v>12</v>
      </c>
      <c r="X25" s="55">
        <v>411</v>
      </c>
      <c r="Y25" s="56">
        <v>45.7</v>
      </c>
      <c r="Z25" s="54">
        <v>65</v>
      </c>
      <c r="AA25" s="57">
        <v>46356</v>
      </c>
      <c r="AB25" s="57" t="s">
        <v>66</v>
      </c>
      <c r="AC25" s="57"/>
      <c r="AD25" s="57"/>
      <c r="AE25" s="57"/>
      <c r="AF25" s="57"/>
      <c r="AG25" s="157"/>
    </row>
    <row r="26" spans="1:33" ht="24.75" customHeight="1" x14ac:dyDescent="0.15">
      <c r="A26" s="7" t="s">
        <v>109</v>
      </c>
      <c r="B26" s="113" t="s">
        <v>60</v>
      </c>
      <c r="C26" s="44" t="s">
        <v>61</v>
      </c>
      <c r="D26" s="45">
        <v>58</v>
      </c>
      <c r="E26" s="46" t="s">
        <v>100</v>
      </c>
      <c r="F26" s="47" t="s">
        <v>95</v>
      </c>
      <c r="G26" s="48" t="s">
        <v>64</v>
      </c>
      <c r="H26" s="49">
        <v>0.35</v>
      </c>
      <c r="I26" s="48" t="s">
        <v>65</v>
      </c>
      <c r="J26" s="48" t="s">
        <v>73</v>
      </c>
      <c r="K26" s="50">
        <v>48</v>
      </c>
      <c r="L26" s="48">
        <v>9.89</v>
      </c>
      <c r="M26" s="82">
        <v>9.89</v>
      </c>
      <c r="N26" s="161">
        <v>9.89</v>
      </c>
      <c r="O26" s="43">
        <v>1357</v>
      </c>
      <c r="P26" s="48" t="s">
        <v>66</v>
      </c>
      <c r="Q26" s="47" t="s">
        <v>99</v>
      </c>
      <c r="R26" s="48"/>
      <c r="S26" s="53">
        <v>0.04</v>
      </c>
      <c r="T26" s="48" t="s">
        <v>68</v>
      </c>
      <c r="U26" s="48" t="s">
        <v>69</v>
      </c>
      <c r="V26" s="48" t="s">
        <v>70</v>
      </c>
      <c r="W26" s="54">
        <v>15</v>
      </c>
      <c r="X26" s="59">
        <v>1157</v>
      </c>
      <c r="Y26" s="56">
        <v>44.2</v>
      </c>
      <c r="Z26" s="54">
        <v>63</v>
      </c>
      <c r="AA26" s="57">
        <v>46356</v>
      </c>
      <c r="AB26" s="57" t="s">
        <v>66</v>
      </c>
      <c r="AC26" s="57"/>
      <c r="AD26" s="57"/>
      <c r="AE26" s="57"/>
      <c r="AF26" s="57"/>
      <c r="AG26" s="157"/>
    </row>
    <row r="27" spans="1:33" ht="24.75" customHeight="1" x14ac:dyDescent="0.15">
      <c r="A27" s="7" t="s">
        <v>109</v>
      </c>
      <c r="B27" s="113" t="s">
        <v>60</v>
      </c>
      <c r="C27" s="44" t="s">
        <v>61</v>
      </c>
      <c r="D27" s="45">
        <v>58</v>
      </c>
      <c r="E27" s="46" t="s">
        <v>97</v>
      </c>
      <c r="F27" s="47" t="s">
        <v>95</v>
      </c>
      <c r="G27" s="48" t="s">
        <v>64</v>
      </c>
      <c r="H27" s="49">
        <v>0.35</v>
      </c>
      <c r="I27" s="48" t="s">
        <v>65</v>
      </c>
      <c r="J27" s="48" t="s">
        <v>73</v>
      </c>
      <c r="K27" s="50">
        <v>46</v>
      </c>
      <c r="L27" s="84">
        <v>2.2000000000000002</v>
      </c>
      <c r="M27" s="83">
        <v>2.2000000000000002</v>
      </c>
      <c r="N27" s="161">
        <v>2.2000000000000002</v>
      </c>
      <c r="O27" s="162">
        <v>2847</v>
      </c>
      <c r="P27" s="48" t="s">
        <v>66</v>
      </c>
      <c r="Q27" s="47" t="s">
        <v>67</v>
      </c>
      <c r="R27" s="48"/>
      <c r="S27" s="53"/>
      <c r="T27" s="48" t="s">
        <v>68</v>
      </c>
      <c r="U27" s="48" t="s">
        <v>69</v>
      </c>
      <c r="V27" s="48" t="s">
        <v>70</v>
      </c>
      <c r="W27" s="54">
        <v>37</v>
      </c>
      <c r="X27" s="55">
        <v>319</v>
      </c>
      <c r="Y27" s="56">
        <v>45.4</v>
      </c>
      <c r="Z27" s="54">
        <v>65</v>
      </c>
      <c r="AA27" s="57">
        <v>46356</v>
      </c>
      <c r="AB27" s="57" t="s">
        <v>66</v>
      </c>
      <c r="AC27" s="57"/>
      <c r="AD27" s="57"/>
      <c r="AE27" s="57"/>
      <c r="AF27" s="57"/>
      <c r="AG27" s="156" t="s">
        <v>96</v>
      </c>
    </row>
    <row r="28" spans="1:33" ht="24.75" customHeight="1" x14ac:dyDescent="0.15">
      <c r="A28" s="7" t="s">
        <v>109</v>
      </c>
      <c r="B28" s="113" t="s">
        <v>60</v>
      </c>
      <c r="C28" s="44" t="s">
        <v>61</v>
      </c>
      <c r="D28" s="45">
        <v>58</v>
      </c>
      <c r="E28" s="46" t="s">
        <v>101</v>
      </c>
      <c r="F28" s="47" t="s">
        <v>95</v>
      </c>
      <c r="G28" s="48" t="s">
        <v>64</v>
      </c>
      <c r="H28" s="49">
        <v>0.35</v>
      </c>
      <c r="I28" s="48" t="s">
        <v>65</v>
      </c>
      <c r="J28" s="48" t="s">
        <v>73</v>
      </c>
      <c r="K28" s="50">
        <v>45</v>
      </c>
      <c r="L28" s="48">
        <v>3.24</v>
      </c>
      <c r="M28" s="82">
        <v>3.24</v>
      </c>
      <c r="N28" s="161">
        <v>3.24</v>
      </c>
      <c r="O28" s="163"/>
      <c r="P28" s="48" t="s">
        <v>66</v>
      </c>
      <c r="Q28" s="47" t="s">
        <v>67</v>
      </c>
      <c r="R28" s="48"/>
      <c r="S28" s="53"/>
      <c r="T28" s="48" t="s">
        <v>68</v>
      </c>
      <c r="U28" s="48" t="s">
        <v>69</v>
      </c>
      <c r="V28" s="48" t="s">
        <v>70</v>
      </c>
      <c r="W28" s="54">
        <v>25</v>
      </c>
      <c r="X28" s="55">
        <v>451</v>
      </c>
      <c r="Y28" s="56">
        <v>45.4</v>
      </c>
      <c r="Z28" s="54">
        <v>65</v>
      </c>
      <c r="AA28" s="57">
        <v>46356</v>
      </c>
      <c r="AB28" s="57" t="s">
        <v>66</v>
      </c>
      <c r="AC28" s="57"/>
      <c r="AD28" s="57"/>
      <c r="AE28" s="57"/>
      <c r="AF28" s="57"/>
      <c r="AG28" s="156" t="s">
        <v>96</v>
      </c>
    </row>
    <row r="29" spans="1:33" ht="24.75" customHeight="1" x14ac:dyDescent="0.15">
      <c r="A29" s="7" t="s">
        <v>109</v>
      </c>
      <c r="B29" s="113" t="s">
        <v>60</v>
      </c>
      <c r="C29" s="44" t="s">
        <v>61</v>
      </c>
      <c r="D29" s="45">
        <v>58</v>
      </c>
      <c r="E29" s="46" t="s">
        <v>102</v>
      </c>
      <c r="F29" s="47" t="s">
        <v>95</v>
      </c>
      <c r="G29" s="48" t="s">
        <v>64</v>
      </c>
      <c r="H29" s="49">
        <v>0.35</v>
      </c>
      <c r="I29" s="48" t="s">
        <v>65</v>
      </c>
      <c r="J29" s="48" t="s">
        <v>73</v>
      </c>
      <c r="K29" s="50">
        <v>45</v>
      </c>
      <c r="L29" s="48">
        <v>2.65</v>
      </c>
      <c r="M29" s="82">
        <v>2.65</v>
      </c>
      <c r="N29" s="161">
        <v>2.65</v>
      </c>
      <c r="O29" s="163"/>
      <c r="P29" s="48" t="s">
        <v>66</v>
      </c>
      <c r="Q29" s="47" t="s">
        <v>67</v>
      </c>
      <c r="R29" s="48"/>
      <c r="S29" s="53"/>
      <c r="T29" s="48" t="s">
        <v>68</v>
      </c>
      <c r="U29" s="48" t="s">
        <v>69</v>
      </c>
      <c r="V29" s="48" t="s">
        <v>70</v>
      </c>
      <c r="W29" s="54">
        <v>38</v>
      </c>
      <c r="X29" s="55">
        <v>372</v>
      </c>
      <c r="Y29" s="56">
        <v>45.4</v>
      </c>
      <c r="Z29" s="54">
        <v>65</v>
      </c>
      <c r="AA29" s="57">
        <v>46356</v>
      </c>
      <c r="AB29" s="57" t="s">
        <v>66</v>
      </c>
      <c r="AC29" s="57"/>
      <c r="AD29" s="57"/>
      <c r="AE29" s="57"/>
      <c r="AF29" s="57"/>
      <c r="AG29" s="156" t="s">
        <v>96</v>
      </c>
    </row>
    <row r="30" spans="1:33" ht="24.75" customHeight="1" x14ac:dyDescent="0.15">
      <c r="A30" s="7" t="s">
        <v>109</v>
      </c>
      <c r="B30" s="113" t="s">
        <v>60</v>
      </c>
      <c r="C30" s="44" t="s">
        <v>61</v>
      </c>
      <c r="D30" s="45">
        <v>58</v>
      </c>
      <c r="E30" s="46" t="s">
        <v>103</v>
      </c>
      <c r="F30" s="47" t="s">
        <v>95</v>
      </c>
      <c r="G30" s="48" t="s">
        <v>64</v>
      </c>
      <c r="H30" s="49">
        <v>0.35</v>
      </c>
      <c r="I30" s="48" t="s">
        <v>65</v>
      </c>
      <c r="J30" s="48" t="s">
        <v>73</v>
      </c>
      <c r="K30" s="50">
        <v>44</v>
      </c>
      <c r="L30" s="48">
        <v>4.96</v>
      </c>
      <c r="M30" s="82">
        <v>4.96</v>
      </c>
      <c r="N30" s="161">
        <v>4.96</v>
      </c>
      <c r="O30" s="163"/>
      <c r="P30" s="48" t="s">
        <v>66</v>
      </c>
      <c r="Q30" s="47" t="s">
        <v>67</v>
      </c>
      <c r="R30" s="48"/>
      <c r="S30" s="53"/>
      <c r="T30" s="48" t="s">
        <v>68</v>
      </c>
      <c r="U30" s="48" t="s">
        <v>69</v>
      </c>
      <c r="V30" s="48" t="s">
        <v>70</v>
      </c>
      <c r="W30" s="54">
        <v>25</v>
      </c>
      <c r="X30" s="55">
        <v>677</v>
      </c>
      <c r="Y30" s="56">
        <v>45.4</v>
      </c>
      <c r="Z30" s="54">
        <v>65</v>
      </c>
      <c r="AA30" s="57">
        <v>46356</v>
      </c>
      <c r="AB30" s="57" t="s">
        <v>66</v>
      </c>
      <c r="AC30" s="57"/>
      <c r="AD30" s="57"/>
      <c r="AE30" s="57"/>
      <c r="AF30" s="57"/>
      <c r="AG30" s="156" t="s">
        <v>96</v>
      </c>
    </row>
    <row r="31" spans="1:33" ht="24.75" customHeight="1" x14ac:dyDescent="0.15">
      <c r="A31" s="7" t="s">
        <v>109</v>
      </c>
      <c r="B31" s="113" t="s">
        <v>60</v>
      </c>
      <c r="C31" s="44" t="s">
        <v>61</v>
      </c>
      <c r="D31" s="45">
        <v>58</v>
      </c>
      <c r="E31" s="46" t="s">
        <v>104</v>
      </c>
      <c r="F31" s="47" t="s">
        <v>95</v>
      </c>
      <c r="G31" s="48" t="s">
        <v>64</v>
      </c>
      <c r="H31" s="49">
        <v>0.35</v>
      </c>
      <c r="I31" s="48" t="s">
        <v>65</v>
      </c>
      <c r="J31" s="48" t="s">
        <v>73</v>
      </c>
      <c r="K31" s="50">
        <v>35</v>
      </c>
      <c r="L31" s="48">
        <v>5.85</v>
      </c>
      <c r="M31" s="82">
        <v>5.85</v>
      </c>
      <c r="N31" s="161">
        <v>5.85</v>
      </c>
      <c r="O31" s="163"/>
      <c r="P31" s="48" t="s">
        <v>66</v>
      </c>
      <c r="Q31" s="47" t="s">
        <v>67</v>
      </c>
      <c r="R31" s="48"/>
      <c r="S31" s="53"/>
      <c r="T31" s="48" t="s">
        <v>68</v>
      </c>
      <c r="U31" s="48" t="s">
        <v>69</v>
      </c>
      <c r="V31" s="48" t="s">
        <v>70</v>
      </c>
      <c r="W31" s="54">
        <v>18</v>
      </c>
      <c r="X31" s="55">
        <v>485</v>
      </c>
      <c r="Y31" s="56">
        <v>45.4</v>
      </c>
      <c r="Z31" s="54">
        <v>65</v>
      </c>
      <c r="AA31" s="57">
        <v>46356</v>
      </c>
      <c r="AB31" s="57" t="s">
        <v>66</v>
      </c>
      <c r="AC31" s="57"/>
      <c r="AD31" s="57"/>
      <c r="AE31" s="57"/>
      <c r="AF31" s="57"/>
      <c r="AG31" s="156" t="s">
        <v>105</v>
      </c>
    </row>
    <row r="32" spans="1:33" ht="24.75" customHeight="1" x14ac:dyDescent="0.15">
      <c r="A32" s="7" t="s">
        <v>109</v>
      </c>
      <c r="B32" s="113" t="s">
        <v>60</v>
      </c>
      <c r="C32" s="44" t="s">
        <v>61</v>
      </c>
      <c r="D32" s="45">
        <v>58</v>
      </c>
      <c r="E32" s="46" t="s">
        <v>106</v>
      </c>
      <c r="F32" s="47" t="s">
        <v>95</v>
      </c>
      <c r="G32" s="48" t="s">
        <v>64</v>
      </c>
      <c r="H32" s="49">
        <v>0.35</v>
      </c>
      <c r="I32" s="48" t="s">
        <v>65</v>
      </c>
      <c r="J32" s="48" t="s">
        <v>73</v>
      </c>
      <c r="K32" s="50">
        <v>34</v>
      </c>
      <c r="L32" s="84">
        <v>3</v>
      </c>
      <c r="M32" s="83">
        <v>3</v>
      </c>
      <c r="N32" s="161">
        <v>3</v>
      </c>
      <c r="O32" s="163"/>
      <c r="P32" s="48" t="s">
        <v>66</v>
      </c>
      <c r="Q32" s="47" t="s">
        <v>67</v>
      </c>
      <c r="R32" s="48"/>
      <c r="S32" s="53"/>
      <c r="T32" s="48" t="s">
        <v>68</v>
      </c>
      <c r="U32" s="48" t="s">
        <v>69</v>
      </c>
      <c r="V32" s="48" t="s">
        <v>70</v>
      </c>
      <c r="W32" s="54">
        <v>25</v>
      </c>
      <c r="X32" s="55">
        <v>247</v>
      </c>
      <c r="Y32" s="56">
        <v>45.4</v>
      </c>
      <c r="Z32" s="54">
        <v>65</v>
      </c>
      <c r="AA32" s="57">
        <v>46356</v>
      </c>
      <c r="AB32" s="57" t="s">
        <v>66</v>
      </c>
      <c r="AC32" s="57"/>
      <c r="AD32" s="57"/>
      <c r="AE32" s="57"/>
      <c r="AF32" s="57"/>
      <c r="AG32" s="156" t="s">
        <v>105</v>
      </c>
    </row>
    <row r="33" spans="1:33" ht="24.75" customHeight="1" x14ac:dyDescent="0.15">
      <c r="A33" s="7" t="s">
        <v>109</v>
      </c>
      <c r="B33" s="113" t="s">
        <v>60</v>
      </c>
      <c r="C33" s="44" t="s">
        <v>61</v>
      </c>
      <c r="D33" s="45">
        <v>58</v>
      </c>
      <c r="E33" s="46" t="s">
        <v>107</v>
      </c>
      <c r="F33" s="47" t="s">
        <v>95</v>
      </c>
      <c r="G33" s="48" t="s">
        <v>64</v>
      </c>
      <c r="H33" s="49">
        <v>0.35</v>
      </c>
      <c r="I33" s="48" t="s">
        <v>65</v>
      </c>
      <c r="J33" s="48" t="s">
        <v>73</v>
      </c>
      <c r="K33" s="50">
        <v>36</v>
      </c>
      <c r="L33" s="48">
        <v>2.23</v>
      </c>
      <c r="M33" s="82">
        <v>2.23</v>
      </c>
      <c r="N33" s="161">
        <v>2.23</v>
      </c>
      <c r="O33" s="163"/>
      <c r="P33" s="48" t="s">
        <v>66</v>
      </c>
      <c r="Q33" s="47" t="s">
        <v>67</v>
      </c>
      <c r="R33" s="48"/>
      <c r="S33" s="53"/>
      <c r="T33" s="48" t="s">
        <v>68</v>
      </c>
      <c r="U33" s="48" t="s">
        <v>69</v>
      </c>
      <c r="V33" s="48" t="s">
        <v>70</v>
      </c>
      <c r="W33" s="54">
        <v>34</v>
      </c>
      <c r="X33" s="55">
        <v>196</v>
      </c>
      <c r="Y33" s="56">
        <v>45.4</v>
      </c>
      <c r="Z33" s="54">
        <v>65</v>
      </c>
      <c r="AA33" s="57">
        <v>46356</v>
      </c>
      <c r="AB33" s="57" t="s">
        <v>66</v>
      </c>
      <c r="AC33" s="57"/>
      <c r="AD33" s="57"/>
      <c r="AE33" s="57"/>
      <c r="AF33" s="57"/>
      <c r="AG33" s="156" t="s">
        <v>105</v>
      </c>
    </row>
    <row r="34" spans="1:33" ht="24.75" customHeight="1" x14ac:dyDescent="0.15">
      <c r="A34" s="7" t="s">
        <v>109</v>
      </c>
      <c r="B34" s="113" t="s">
        <v>60</v>
      </c>
      <c r="C34" s="44" t="s">
        <v>61</v>
      </c>
      <c r="D34" s="45">
        <v>58</v>
      </c>
      <c r="E34" s="46" t="s">
        <v>108</v>
      </c>
      <c r="F34" s="47" t="s">
        <v>95</v>
      </c>
      <c r="G34" s="48" t="s">
        <v>64</v>
      </c>
      <c r="H34" s="49">
        <v>0.35</v>
      </c>
      <c r="I34" s="48" t="s">
        <v>65</v>
      </c>
      <c r="J34" s="48" t="s">
        <v>73</v>
      </c>
      <c r="K34" s="50">
        <v>36</v>
      </c>
      <c r="L34" s="48">
        <v>0.87</v>
      </c>
      <c r="M34" s="82">
        <v>0.87</v>
      </c>
      <c r="N34" s="161">
        <v>0.87</v>
      </c>
      <c r="O34" s="164"/>
      <c r="P34" s="48" t="s">
        <v>66</v>
      </c>
      <c r="Q34" s="47" t="s">
        <v>67</v>
      </c>
      <c r="R34" s="48"/>
      <c r="S34" s="53"/>
      <c r="T34" s="48" t="s">
        <v>68</v>
      </c>
      <c r="U34" s="48" t="s">
        <v>69</v>
      </c>
      <c r="V34" s="48" t="s">
        <v>70</v>
      </c>
      <c r="W34" s="54">
        <v>40</v>
      </c>
      <c r="X34" s="55">
        <v>75</v>
      </c>
      <c r="Y34" s="56">
        <v>45.4</v>
      </c>
      <c r="Z34" s="54">
        <v>65</v>
      </c>
      <c r="AA34" s="57">
        <v>46356</v>
      </c>
      <c r="AB34" s="57" t="s">
        <v>66</v>
      </c>
      <c r="AC34" s="57"/>
      <c r="AD34" s="57"/>
      <c r="AE34" s="57"/>
      <c r="AF34" s="57"/>
      <c r="AG34" s="156" t="s">
        <v>105</v>
      </c>
    </row>
    <row r="35" spans="1:33" ht="24.75" customHeight="1" thickBot="1" x14ac:dyDescent="0.2">
      <c r="A35" s="7"/>
      <c r="B35" s="8"/>
      <c r="C35" s="9"/>
      <c r="D35" s="10"/>
      <c r="E35" s="11"/>
      <c r="F35" s="12"/>
      <c r="G35" s="13"/>
      <c r="H35" s="14"/>
      <c r="I35" s="13"/>
      <c r="J35" s="13"/>
      <c r="K35" s="15"/>
      <c r="L35" s="16"/>
      <c r="M35" s="63"/>
      <c r="N35" s="63"/>
      <c r="O35" s="17"/>
      <c r="P35" s="13"/>
      <c r="Q35" s="12"/>
      <c r="R35" s="13"/>
      <c r="S35" s="16"/>
      <c r="T35" s="13"/>
      <c r="U35" s="13"/>
      <c r="V35" s="13"/>
      <c r="W35" s="18"/>
      <c r="X35" s="19"/>
      <c r="Y35" s="20"/>
      <c r="Z35" s="18"/>
      <c r="AA35" s="21"/>
      <c r="AB35" s="22"/>
      <c r="AC35" s="22"/>
      <c r="AD35" s="22"/>
      <c r="AE35" s="22"/>
      <c r="AF35" s="34"/>
      <c r="AG35" s="23"/>
    </row>
    <row r="36" spans="1:33" ht="30.75" customHeight="1" x14ac:dyDescent="0.15">
      <c r="B36" s="4" t="s">
        <v>36</v>
      </c>
      <c r="C36" s="4"/>
      <c r="D36" s="26"/>
      <c r="E36" s="26"/>
      <c r="F36" s="4"/>
      <c r="G36" s="4"/>
      <c r="H36" s="4"/>
      <c r="I36" s="26"/>
      <c r="J36" s="27"/>
      <c r="K36" s="26"/>
      <c r="L36" s="26"/>
      <c r="M36" s="26"/>
      <c r="N36" s="28">
        <f>SUM(N4:N35)</f>
        <v>107.96000000000001</v>
      </c>
      <c r="O36" s="26"/>
      <c r="P36" s="4"/>
      <c r="Q36" s="4"/>
      <c r="R36" s="26"/>
      <c r="S36" s="33"/>
      <c r="T36" s="4"/>
      <c r="U36" s="4"/>
      <c r="V36" s="4"/>
      <c r="W36" s="26"/>
      <c r="X36" s="42">
        <f>SUM(X4:X35)</f>
        <v>13855</v>
      </c>
    </row>
    <row r="37" spans="1:33" x14ac:dyDescent="0.15">
      <c r="J37" s="2"/>
    </row>
    <row r="38" spans="1:33" x14ac:dyDescent="0.15">
      <c r="J38" s="2"/>
    </row>
    <row r="39" spans="1:33" x14ac:dyDescent="0.15">
      <c r="J39" s="2"/>
    </row>
    <row r="40" spans="1:33" x14ac:dyDescent="0.15">
      <c r="J40" s="2"/>
    </row>
    <row r="41" spans="1:33" x14ac:dyDescent="0.15">
      <c r="J41" s="2"/>
    </row>
    <row r="42" spans="1:33" x14ac:dyDescent="0.15">
      <c r="J42" s="2"/>
    </row>
    <row r="43" spans="1:33" x14ac:dyDescent="0.15">
      <c r="J43" s="2"/>
    </row>
    <row r="44" spans="1:33" x14ac:dyDescent="0.15">
      <c r="J44" s="2"/>
    </row>
    <row r="45" spans="1:33" x14ac:dyDescent="0.15">
      <c r="J45" s="2"/>
    </row>
    <row r="46" spans="1:33" x14ac:dyDescent="0.15">
      <c r="J46" s="2"/>
    </row>
    <row r="47" spans="1:33" x14ac:dyDescent="0.15">
      <c r="J47" s="2"/>
    </row>
    <row r="48" spans="1:33" x14ac:dyDescent="0.15">
      <c r="J48" s="2"/>
    </row>
    <row r="49" spans="10:10" x14ac:dyDescent="0.15">
      <c r="J49" s="2"/>
    </row>
    <row r="50" spans="10:10" x14ac:dyDescent="0.15">
      <c r="J50" s="2"/>
    </row>
    <row r="51" spans="10:10" x14ac:dyDescent="0.15">
      <c r="J51" s="2"/>
    </row>
    <row r="52" spans="10:10" x14ac:dyDescent="0.15">
      <c r="J52" s="2"/>
    </row>
    <row r="53" spans="10:10" x14ac:dyDescent="0.15">
      <c r="J53" s="2"/>
    </row>
    <row r="54" spans="10:10" x14ac:dyDescent="0.15">
      <c r="J54" s="2"/>
    </row>
    <row r="55" spans="10:10" x14ac:dyDescent="0.15">
      <c r="J55" s="2"/>
    </row>
    <row r="56" spans="10:10" x14ac:dyDescent="0.15">
      <c r="J56" s="2"/>
    </row>
    <row r="57" spans="10:10" x14ac:dyDescent="0.15">
      <c r="J57" s="2"/>
    </row>
    <row r="58" spans="10:10" x14ac:dyDescent="0.15">
      <c r="J58" s="2"/>
    </row>
    <row r="59" spans="10:10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  <row r="94" spans="10:10" x14ac:dyDescent="0.15">
      <c r="J94" s="2"/>
    </row>
    <row r="95" spans="10:10" x14ac:dyDescent="0.15">
      <c r="J95" s="2"/>
    </row>
    <row r="96" spans="10:10" x14ac:dyDescent="0.15">
      <c r="J96" s="2"/>
    </row>
    <row r="97" spans="10:10" x14ac:dyDescent="0.15">
      <c r="J97" s="2"/>
    </row>
    <row r="98" spans="10:10" x14ac:dyDescent="0.15">
      <c r="J98" s="2"/>
    </row>
  </sheetData>
  <autoFilter ref="A3:AG34" xr:uid="{065AB2E7-C5D9-4836-BB75-637C267B2B02}">
    <filterColumn colId="3" showButton="0"/>
  </autoFilter>
  <mergeCells count="7">
    <mergeCell ref="O27:O34"/>
    <mergeCell ref="B1:M1"/>
    <mergeCell ref="N1:AG1"/>
    <mergeCell ref="AA2:AD2"/>
    <mergeCell ref="D3:E3"/>
    <mergeCell ref="O4:O22"/>
    <mergeCell ref="O23:O25"/>
  </mergeCells>
  <phoneticPr fontId="2"/>
  <dataValidations count="17">
    <dataValidation type="list" allowBlank="1" showInputMessage="1" showErrorMessage="1" sqref="P35 AB35" xr:uid="{C8941142-CEB3-4A27-AE2A-1CA36173161A}">
      <formula1>$AN$81:$AN$82</formula1>
    </dataValidation>
    <dataValidation type="list" allowBlank="1" showInputMessage="1" showErrorMessage="1" sqref="AC35:AF35" xr:uid="{97BB5FB7-9C3C-4E81-BC0E-1404960D8680}">
      <formula1>$AR$81:$AR$82</formula1>
    </dataValidation>
    <dataValidation type="list" allowBlank="1" showInputMessage="1" showErrorMessage="1" sqref="F35" xr:uid="{B44570A5-E404-4049-8CF6-E854753286CB}">
      <formula1>$AI$81:$AI$91</formula1>
    </dataValidation>
    <dataValidation type="list" allowBlank="1" showInputMessage="1" showErrorMessage="1" sqref="G35" xr:uid="{505D3C9D-4AB7-4102-93C7-5CB40A7365CA}">
      <formula1>$AJ$81:$AJ$83</formula1>
    </dataValidation>
    <dataValidation type="list" allowBlank="1" showInputMessage="1" showErrorMessage="1" sqref="I35" xr:uid="{22BCE159-DD30-4B28-9CA1-74A9AAB56CF2}">
      <formula1>$AL$81:$AL$82</formula1>
    </dataValidation>
    <dataValidation type="list" allowBlank="1" showInputMessage="1" showErrorMessage="1" sqref="Q35" xr:uid="{FA4BEC77-9EB5-4EAE-842F-EA3B00531963}">
      <formula1>$AO$81:$AO$86</formula1>
    </dataValidation>
    <dataValidation type="list" allowBlank="1" showInputMessage="1" showErrorMessage="1" sqref="V35" xr:uid="{58144779-6C5F-483F-B085-F009F9E4E105}">
      <formula1>$AQ$81:$AQ$84</formula1>
    </dataValidation>
    <dataValidation type="list" allowBlank="1" showInputMessage="1" showErrorMessage="1" sqref="U35" xr:uid="{C05DB017-569B-42B7-95FE-95DA721A1D72}">
      <formula1>$AP$81:$AP$84</formula1>
    </dataValidation>
    <dataValidation type="list" allowBlank="1" showInputMessage="1" showErrorMessage="1" sqref="AG2 AA2:AD2" xr:uid="{A8FC08C6-A4EE-4AE2-B595-0581FC83F086}">
      <formula1>#REF!</formula1>
    </dataValidation>
    <dataValidation type="list" allowBlank="1" showInputMessage="1" showErrorMessage="1" sqref="I4:I34" xr:uid="{889ABCC0-2D57-4FBF-973B-BD67B9CB0E47}">
      <formula1>$AN$51:$AN$52</formula1>
    </dataValidation>
    <dataValidation type="list" allowBlank="1" showInputMessage="1" showErrorMessage="1" sqref="P4:P34 AB4:AB34" xr:uid="{BC1E1354-1727-4741-A88E-6E907731016A}">
      <formula1>$AP$51:$AP$52</formula1>
    </dataValidation>
    <dataValidation type="list" allowBlank="1" showInputMessage="1" showErrorMessage="1" sqref="U4:U34" xr:uid="{A5D29CCB-30B0-46CA-9632-6506CE964B79}">
      <formula1>$AR$51:$AR$54</formula1>
    </dataValidation>
    <dataValidation type="list" allowBlank="1" showInputMessage="1" showErrorMessage="1" sqref="V4:V34" xr:uid="{A525C404-A8E2-4026-8E14-505A93C90DF8}">
      <formula1>$AS$51:$AS$54</formula1>
    </dataValidation>
    <dataValidation type="list" allowBlank="1" showInputMessage="1" showErrorMessage="1" sqref="G4:G34" xr:uid="{F08B1487-158D-48BE-BD80-123BD0407A27}">
      <formula1>$AL$51:$AL$53</formula1>
    </dataValidation>
    <dataValidation type="list" allowBlank="1" showInputMessage="1" showErrorMessage="1" sqref="F4:F34" xr:uid="{0FB6194E-9506-4ABD-A6EA-FEF5C307C3AA}">
      <formula1>$AK$51:$AK$61</formula1>
    </dataValidation>
    <dataValidation type="list" allowBlank="1" showInputMessage="1" showErrorMessage="1" sqref="Q4:Q34" xr:uid="{4A990277-EEA1-43AF-AF7D-B31BB9B98DBA}">
      <formula1>$AQ$51:$AQ$56</formula1>
    </dataValidation>
    <dataValidation type="list" allowBlank="1" showInputMessage="1" showErrorMessage="1" sqref="AC4:AF34" xr:uid="{A3304670-1722-4FC1-B8B3-909887EBC182}">
      <formula1>$AT$51:$AT$52</formula1>
    </dataValidation>
  </dataValidations>
  <pageMargins left="0.70866141732283472" right="0.39370078740157483" top="0.74803149606299213" bottom="0.74803149606299213" header="0.31496062992125984" footer="0.31496062992125984"/>
  <pageSetup paperSize="9" scale="5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0721F-9676-48BA-BC4F-A6052DE81EE2}">
  <sheetPr>
    <pageSetUpPr fitToPage="1"/>
  </sheetPr>
  <dimension ref="A1:AG95"/>
  <sheetViews>
    <sheetView view="pageBreakPreview" zoomScale="85" zoomScaleNormal="100" zoomScaleSheetLayoutView="85" workbookViewId="0">
      <selection activeCell="A34" sqref="A34:XFD39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32" customWidth="1"/>
    <col min="20" max="20" width="4.875" style="1" customWidth="1"/>
    <col min="21" max="22" width="4.25" style="1" customWidth="1"/>
    <col min="23" max="23" width="9" bestFit="1" customWidth="1"/>
    <col min="24" max="26" width="8.375" customWidth="1"/>
    <col min="27" max="27" width="9.5" bestFit="1" customWidth="1"/>
    <col min="28" max="28" width="6.625" style="1" customWidth="1"/>
    <col min="29" max="29" width="4.5" style="1" customWidth="1"/>
    <col min="30" max="32" width="4.5" customWidth="1"/>
    <col min="33" max="33" width="16.125" style="1" customWidth="1"/>
  </cols>
  <sheetData>
    <row r="1" spans="1:33" ht="28.9" customHeight="1" x14ac:dyDescent="0.15">
      <c r="B1" s="165" t="s">
        <v>37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 t="s">
        <v>192</v>
      </c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</row>
    <row r="2" spans="1:33" ht="19.899999999999999" customHeight="1" thickBot="1" x14ac:dyDescent="0.2">
      <c r="N2" s="64"/>
      <c r="X2" s="35"/>
      <c r="AA2" s="171"/>
      <c r="AB2" s="171"/>
      <c r="AC2" s="171"/>
      <c r="AD2" s="171"/>
      <c r="AE2" s="24"/>
      <c r="AF2" s="24"/>
      <c r="AG2" s="25"/>
    </row>
    <row r="3" spans="1:33" ht="90" customHeight="1" x14ac:dyDescent="0.15">
      <c r="A3" s="5" t="s">
        <v>29</v>
      </c>
      <c r="B3" s="36" t="s">
        <v>0</v>
      </c>
      <c r="C3" s="37" t="s">
        <v>1</v>
      </c>
      <c r="D3" s="168" t="s">
        <v>2</v>
      </c>
      <c r="E3" s="168"/>
      <c r="F3" s="38" t="s">
        <v>3</v>
      </c>
      <c r="G3" s="39" t="s">
        <v>194</v>
      </c>
      <c r="H3" s="39" t="s">
        <v>4</v>
      </c>
      <c r="I3" s="39" t="s">
        <v>5</v>
      </c>
      <c r="J3" s="39" t="s">
        <v>6</v>
      </c>
      <c r="K3" s="37" t="s">
        <v>7</v>
      </c>
      <c r="L3" s="88" t="s">
        <v>8</v>
      </c>
      <c r="M3" s="88" t="s">
        <v>9</v>
      </c>
      <c r="N3" s="38" t="s">
        <v>10</v>
      </c>
      <c r="O3" s="39" t="s">
        <v>11</v>
      </c>
      <c r="P3" s="39" t="s">
        <v>12</v>
      </c>
      <c r="Q3" s="39" t="s">
        <v>13</v>
      </c>
      <c r="R3" s="39" t="s">
        <v>14</v>
      </c>
      <c r="S3" s="40" t="s">
        <v>15</v>
      </c>
      <c r="T3" s="39" t="s">
        <v>16</v>
      </c>
      <c r="U3" s="39" t="s">
        <v>17</v>
      </c>
      <c r="V3" s="39" t="s">
        <v>18</v>
      </c>
      <c r="W3" s="39" t="s">
        <v>19</v>
      </c>
      <c r="X3" s="39" t="s">
        <v>20</v>
      </c>
      <c r="Y3" s="39" t="s">
        <v>21</v>
      </c>
      <c r="Z3" s="39" t="s">
        <v>22</v>
      </c>
      <c r="AA3" s="39" t="s">
        <v>23</v>
      </c>
      <c r="AB3" s="39" t="s">
        <v>24</v>
      </c>
      <c r="AC3" s="39" t="s">
        <v>25</v>
      </c>
      <c r="AD3" s="39" t="s">
        <v>26</v>
      </c>
      <c r="AE3" s="39" t="s">
        <v>27</v>
      </c>
      <c r="AF3" s="37" t="s">
        <v>58</v>
      </c>
      <c r="AG3" s="41" t="s">
        <v>28</v>
      </c>
    </row>
    <row r="4" spans="1:33" s="3" customFormat="1" ht="24.6" customHeight="1" x14ac:dyDescent="0.15">
      <c r="A4" s="7" t="s">
        <v>47</v>
      </c>
      <c r="B4" s="114" t="s">
        <v>111</v>
      </c>
      <c r="C4" s="44" t="s">
        <v>112</v>
      </c>
      <c r="D4" s="45">
        <v>599</v>
      </c>
      <c r="E4" s="46" t="s">
        <v>113</v>
      </c>
      <c r="F4" s="47" t="s">
        <v>95</v>
      </c>
      <c r="G4" s="48" t="s">
        <v>64</v>
      </c>
      <c r="H4" s="49">
        <v>0.35</v>
      </c>
      <c r="I4" s="48" t="s">
        <v>65</v>
      </c>
      <c r="J4" s="47" t="s">
        <v>114</v>
      </c>
      <c r="K4" s="50">
        <v>52</v>
      </c>
      <c r="L4" s="48">
        <v>7.47</v>
      </c>
      <c r="M4" s="48">
        <v>7.47</v>
      </c>
      <c r="N4" s="51">
        <v>7.47</v>
      </c>
      <c r="O4" s="52">
        <v>1354</v>
      </c>
      <c r="P4" s="48" t="s">
        <v>66</v>
      </c>
      <c r="Q4" s="47" t="s">
        <v>99</v>
      </c>
      <c r="R4" s="72"/>
      <c r="S4" s="73">
        <v>0.04</v>
      </c>
      <c r="T4" s="72" t="s">
        <v>222</v>
      </c>
      <c r="U4" s="72" t="s">
        <v>70</v>
      </c>
      <c r="V4" s="72" t="s">
        <v>70</v>
      </c>
      <c r="W4" s="74">
        <v>20</v>
      </c>
      <c r="X4" s="55">
        <v>806</v>
      </c>
      <c r="Y4" s="56">
        <v>92.1</v>
      </c>
      <c r="Z4" s="54">
        <v>94</v>
      </c>
      <c r="AA4" s="57">
        <v>46351</v>
      </c>
      <c r="AB4" s="57" t="s">
        <v>66</v>
      </c>
      <c r="AC4" s="57"/>
      <c r="AD4" s="57"/>
      <c r="AE4" s="57"/>
      <c r="AF4" s="57"/>
      <c r="AG4" s="156"/>
    </row>
    <row r="5" spans="1:33" s="3" customFormat="1" ht="24.6" customHeight="1" x14ac:dyDescent="0.15">
      <c r="A5" s="7" t="s">
        <v>47</v>
      </c>
      <c r="B5" s="114" t="s">
        <v>111</v>
      </c>
      <c r="C5" s="44" t="s">
        <v>112</v>
      </c>
      <c r="D5" s="45">
        <v>599</v>
      </c>
      <c r="E5" s="46" t="s">
        <v>115</v>
      </c>
      <c r="F5" s="47" t="s">
        <v>95</v>
      </c>
      <c r="G5" s="48" t="s">
        <v>64</v>
      </c>
      <c r="H5" s="49">
        <v>0.35</v>
      </c>
      <c r="I5" s="48" t="s">
        <v>65</v>
      </c>
      <c r="J5" s="47" t="s">
        <v>116</v>
      </c>
      <c r="K5" s="50">
        <v>53</v>
      </c>
      <c r="L5" s="48">
        <v>4.1399999999999997</v>
      </c>
      <c r="M5" s="48">
        <v>3.93</v>
      </c>
      <c r="N5" s="51">
        <v>3.93</v>
      </c>
      <c r="O5" s="65">
        <v>495</v>
      </c>
      <c r="P5" s="48" t="s">
        <v>66</v>
      </c>
      <c r="Q5" s="47" t="s">
        <v>67</v>
      </c>
      <c r="R5" s="72"/>
      <c r="S5" s="73"/>
      <c r="T5" s="72" t="s">
        <v>222</v>
      </c>
      <c r="U5" s="72" t="s">
        <v>70</v>
      </c>
      <c r="V5" s="72" t="s">
        <v>70</v>
      </c>
      <c r="W5" s="74">
        <v>17</v>
      </c>
      <c r="X5" s="55">
        <v>374</v>
      </c>
      <c r="Y5" s="56">
        <v>92.1</v>
      </c>
      <c r="Z5" s="54">
        <v>94</v>
      </c>
      <c r="AA5" s="57">
        <v>46351</v>
      </c>
      <c r="AB5" s="57" t="s">
        <v>66</v>
      </c>
      <c r="AC5" s="57"/>
      <c r="AD5" s="57"/>
      <c r="AE5" s="57"/>
      <c r="AF5" s="57"/>
      <c r="AG5" s="156" t="s">
        <v>196</v>
      </c>
    </row>
    <row r="6" spans="1:33" s="3" customFormat="1" ht="24.6" customHeight="1" x14ac:dyDescent="0.15">
      <c r="A6" s="7" t="s">
        <v>47</v>
      </c>
      <c r="B6" s="114" t="s">
        <v>111</v>
      </c>
      <c r="C6" s="44" t="s">
        <v>112</v>
      </c>
      <c r="D6" s="45">
        <v>599</v>
      </c>
      <c r="E6" s="46" t="s">
        <v>117</v>
      </c>
      <c r="F6" s="47" t="s">
        <v>95</v>
      </c>
      <c r="G6" s="48" t="s">
        <v>64</v>
      </c>
      <c r="H6" s="49">
        <v>0.35</v>
      </c>
      <c r="I6" s="48" t="s">
        <v>65</v>
      </c>
      <c r="J6" s="47" t="s">
        <v>116</v>
      </c>
      <c r="K6" s="50">
        <v>54</v>
      </c>
      <c r="L6" s="48">
        <v>3.22</v>
      </c>
      <c r="M6" s="48">
        <v>3.06</v>
      </c>
      <c r="N6" s="51">
        <v>3.06</v>
      </c>
      <c r="O6" s="65">
        <v>910</v>
      </c>
      <c r="P6" s="48" t="s">
        <v>66</v>
      </c>
      <c r="Q6" s="47" t="s">
        <v>67</v>
      </c>
      <c r="R6" s="72"/>
      <c r="S6" s="73"/>
      <c r="T6" s="72" t="s">
        <v>222</v>
      </c>
      <c r="U6" s="72" t="s">
        <v>70</v>
      </c>
      <c r="V6" s="72" t="s">
        <v>70</v>
      </c>
      <c r="W6" s="74">
        <v>8</v>
      </c>
      <c r="X6" s="55">
        <v>294</v>
      </c>
      <c r="Y6" s="56">
        <v>92.1</v>
      </c>
      <c r="Z6" s="54">
        <v>94</v>
      </c>
      <c r="AA6" s="57">
        <v>46351</v>
      </c>
      <c r="AB6" s="57" t="s">
        <v>66</v>
      </c>
      <c r="AC6" s="57"/>
      <c r="AD6" s="57"/>
      <c r="AE6" s="57"/>
      <c r="AF6" s="57"/>
      <c r="AG6" s="156" t="s">
        <v>196</v>
      </c>
    </row>
    <row r="7" spans="1:33" s="3" customFormat="1" ht="24.6" customHeight="1" x14ac:dyDescent="0.15">
      <c r="A7" s="7" t="s">
        <v>47</v>
      </c>
      <c r="B7" s="114" t="s">
        <v>111</v>
      </c>
      <c r="C7" s="44" t="s">
        <v>112</v>
      </c>
      <c r="D7" s="45">
        <v>600</v>
      </c>
      <c r="E7" s="46" t="s">
        <v>118</v>
      </c>
      <c r="F7" s="47" t="s">
        <v>95</v>
      </c>
      <c r="G7" s="48" t="s">
        <v>64</v>
      </c>
      <c r="H7" s="49">
        <v>0.35</v>
      </c>
      <c r="I7" s="48" t="s">
        <v>65</v>
      </c>
      <c r="J7" s="47" t="s">
        <v>119</v>
      </c>
      <c r="K7" s="50">
        <v>63</v>
      </c>
      <c r="L7" s="48">
        <v>2.4700000000000002</v>
      </c>
      <c r="M7" s="48">
        <v>1.73</v>
      </c>
      <c r="N7" s="51">
        <v>1.73</v>
      </c>
      <c r="O7" s="65">
        <v>569</v>
      </c>
      <c r="P7" s="48" t="s">
        <v>66</v>
      </c>
      <c r="Q7" s="47" t="s">
        <v>99</v>
      </c>
      <c r="R7" s="72"/>
      <c r="S7" s="73">
        <v>0.02</v>
      </c>
      <c r="T7" s="72" t="s">
        <v>222</v>
      </c>
      <c r="U7" s="72" t="s">
        <v>70</v>
      </c>
      <c r="V7" s="72" t="s">
        <v>70</v>
      </c>
      <c r="W7" s="74">
        <v>17</v>
      </c>
      <c r="X7" s="55">
        <v>211</v>
      </c>
      <c r="Y7" s="56">
        <v>92.1</v>
      </c>
      <c r="Z7" s="54">
        <v>94</v>
      </c>
      <c r="AA7" s="57">
        <v>46351</v>
      </c>
      <c r="AB7" s="57" t="s">
        <v>66</v>
      </c>
      <c r="AC7" s="57"/>
      <c r="AD7" s="57"/>
      <c r="AE7" s="57"/>
      <c r="AF7" s="57"/>
      <c r="AG7" s="156"/>
    </row>
    <row r="8" spans="1:33" s="3" customFormat="1" ht="24.6" customHeight="1" x14ac:dyDescent="0.15">
      <c r="A8" s="7" t="s">
        <v>47</v>
      </c>
      <c r="B8" s="114" t="s">
        <v>111</v>
      </c>
      <c r="C8" s="44" t="s">
        <v>112</v>
      </c>
      <c r="D8" s="45">
        <v>600</v>
      </c>
      <c r="E8" s="46" t="s">
        <v>120</v>
      </c>
      <c r="F8" s="47" t="s">
        <v>95</v>
      </c>
      <c r="G8" s="48" t="s">
        <v>64</v>
      </c>
      <c r="H8" s="49">
        <v>0.35</v>
      </c>
      <c r="I8" s="48" t="s">
        <v>65</v>
      </c>
      <c r="J8" s="47" t="s">
        <v>114</v>
      </c>
      <c r="K8" s="50">
        <v>43</v>
      </c>
      <c r="L8" s="48">
        <v>2.95</v>
      </c>
      <c r="M8" s="48">
        <v>2.36</v>
      </c>
      <c r="N8" s="51">
        <v>2.36</v>
      </c>
      <c r="O8" s="65">
        <v>1011</v>
      </c>
      <c r="P8" s="48" t="s">
        <v>66</v>
      </c>
      <c r="Q8" s="47" t="s">
        <v>99</v>
      </c>
      <c r="R8" s="72"/>
      <c r="S8" s="73">
        <v>0.04</v>
      </c>
      <c r="T8" s="72" t="s">
        <v>222</v>
      </c>
      <c r="U8" s="72" t="s">
        <v>70</v>
      </c>
      <c r="V8" s="72" t="s">
        <v>70</v>
      </c>
      <c r="W8" s="74">
        <v>10</v>
      </c>
      <c r="X8" s="55">
        <v>152</v>
      </c>
      <c r="Y8" s="56">
        <v>91.8</v>
      </c>
      <c r="Z8" s="54">
        <v>95</v>
      </c>
      <c r="AA8" s="57">
        <v>46351</v>
      </c>
      <c r="AB8" s="57" t="s">
        <v>66</v>
      </c>
      <c r="AC8" s="57"/>
      <c r="AD8" s="57"/>
      <c r="AE8" s="57"/>
      <c r="AF8" s="57"/>
      <c r="AG8" s="156"/>
    </row>
    <row r="9" spans="1:33" s="3" customFormat="1" ht="24.6" customHeight="1" x14ac:dyDescent="0.15">
      <c r="A9" s="7" t="s">
        <v>47</v>
      </c>
      <c r="B9" s="114" t="s">
        <v>111</v>
      </c>
      <c r="C9" s="44" t="s">
        <v>112</v>
      </c>
      <c r="D9" s="45">
        <v>600</v>
      </c>
      <c r="E9" s="46" t="s">
        <v>121</v>
      </c>
      <c r="F9" s="47" t="s">
        <v>63</v>
      </c>
      <c r="G9" s="48" t="s">
        <v>64</v>
      </c>
      <c r="H9" s="49">
        <v>0.25</v>
      </c>
      <c r="I9" s="48" t="s">
        <v>65</v>
      </c>
      <c r="J9" s="47" t="s">
        <v>119</v>
      </c>
      <c r="K9" s="50">
        <v>62</v>
      </c>
      <c r="L9" s="48">
        <v>21.16</v>
      </c>
      <c r="M9" s="48">
        <v>12.7</v>
      </c>
      <c r="N9" s="51">
        <v>12.7</v>
      </c>
      <c r="O9" s="65">
        <v>3094</v>
      </c>
      <c r="P9" s="48" t="s">
        <v>66</v>
      </c>
      <c r="Q9" s="47" t="s">
        <v>74</v>
      </c>
      <c r="R9" s="72" t="s">
        <v>122</v>
      </c>
      <c r="S9" s="73">
        <v>0.05</v>
      </c>
      <c r="T9" s="72" t="s">
        <v>222</v>
      </c>
      <c r="U9" s="72" t="s">
        <v>70</v>
      </c>
      <c r="V9" s="72" t="s">
        <v>70</v>
      </c>
      <c r="W9" s="74">
        <v>15</v>
      </c>
      <c r="X9" s="55">
        <v>1576</v>
      </c>
      <c r="Y9" s="56">
        <v>91.8</v>
      </c>
      <c r="Z9" s="54">
        <v>95</v>
      </c>
      <c r="AA9" s="57">
        <v>46351</v>
      </c>
      <c r="AB9" s="57" t="s">
        <v>66</v>
      </c>
      <c r="AC9" s="57"/>
      <c r="AD9" s="57"/>
      <c r="AE9" s="57"/>
      <c r="AF9" s="57"/>
      <c r="AG9" s="156"/>
    </row>
    <row r="10" spans="1:33" s="3" customFormat="1" ht="24.6" customHeight="1" x14ac:dyDescent="0.15">
      <c r="A10" s="7" t="s">
        <v>47</v>
      </c>
      <c r="B10" s="114" t="s">
        <v>111</v>
      </c>
      <c r="C10" s="44" t="s">
        <v>112</v>
      </c>
      <c r="D10" s="45">
        <v>600</v>
      </c>
      <c r="E10" s="46" t="s">
        <v>93</v>
      </c>
      <c r="F10" s="47" t="s">
        <v>63</v>
      </c>
      <c r="G10" s="48" t="s">
        <v>64</v>
      </c>
      <c r="H10" s="49">
        <v>0.25</v>
      </c>
      <c r="I10" s="48" t="s">
        <v>65</v>
      </c>
      <c r="J10" s="47" t="s">
        <v>114</v>
      </c>
      <c r="K10" s="50">
        <v>43</v>
      </c>
      <c r="L10" s="84">
        <v>1</v>
      </c>
      <c r="M10" s="84">
        <v>0.9</v>
      </c>
      <c r="N10" s="51">
        <v>0.9</v>
      </c>
      <c r="O10" s="66">
        <v>412</v>
      </c>
      <c r="P10" s="48" t="s">
        <v>66</v>
      </c>
      <c r="Q10" s="47" t="s">
        <v>67</v>
      </c>
      <c r="R10" s="72" t="s">
        <v>122</v>
      </c>
      <c r="S10" s="73"/>
      <c r="T10" s="72" t="s">
        <v>222</v>
      </c>
      <c r="U10" s="72" t="s">
        <v>70</v>
      </c>
      <c r="V10" s="72" t="s">
        <v>70</v>
      </c>
      <c r="W10" s="74">
        <v>3</v>
      </c>
      <c r="X10" s="55">
        <v>58</v>
      </c>
      <c r="Y10" s="56">
        <v>91.8</v>
      </c>
      <c r="Z10" s="54">
        <v>95</v>
      </c>
      <c r="AA10" s="57">
        <v>46351</v>
      </c>
      <c r="AB10" s="57" t="s">
        <v>66</v>
      </c>
      <c r="AC10" s="57"/>
      <c r="AD10" s="57"/>
      <c r="AE10" s="57"/>
      <c r="AF10" s="57"/>
      <c r="AG10" s="156" t="s">
        <v>197</v>
      </c>
    </row>
    <row r="11" spans="1:33" s="3" customFormat="1" ht="24.6" customHeight="1" x14ac:dyDescent="0.15">
      <c r="A11" s="7" t="s">
        <v>47</v>
      </c>
      <c r="B11" s="114" t="s">
        <v>111</v>
      </c>
      <c r="C11" s="44" t="s">
        <v>112</v>
      </c>
      <c r="D11" s="45">
        <v>600</v>
      </c>
      <c r="E11" s="46" t="s">
        <v>123</v>
      </c>
      <c r="F11" s="47" t="s">
        <v>63</v>
      </c>
      <c r="G11" s="48" t="s">
        <v>64</v>
      </c>
      <c r="H11" s="49">
        <v>0.25</v>
      </c>
      <c r="I11" s="48" t="s">
        <v>65</v>
      </c>
      <c r="J11" s="47" t="s">
        <v>114</v>
      </c>
      <c r="K11" s="50">
        <v>43</v>
      </c>
      <c r="L11" s="84">
        <v>1</v>
      </c>
      <c r="M11" s="84">
        <v>0.9</v>
      </c>
      <c r="N11" s="51">
        <v>0.9</v>
      </c>
      <c r="O11" s="67">
        <v>289</v>
      </c>
      <c r="P11" s="48" t="s">
        <v>66</v>
      </c>
      <c r="Q11" s="47" t="s">
        <v>74</v>
      </c>
      <c r="R11" s="72" t="s">
        <v>122</v>
      </c>
      <c r="S11" s="73">
        <v>0.1</v>
      </c>
      <c r="T11" s="72" t="s">
        <v>222</v>
      </c>
      <c r="U11" s="72" t="s">
        <v>70</v>
      </c>
      <c r="V11" s="72" t="s">
        <v>70</v>
      </c>
      <c r="W11" s="74">
        <v>3</v>
      </c>
      <c r="X11" s="55">
        <v>58</v>
      </c>
      <c r="Y11" s="56">
        <v>91.8</v>
      </c>
      <c r="Z11" s="54">
        <v>95</v>
      </c>
      <c r="AA11" s="57">
        <v>46351</v>
      </c>
      <c r="AB11" s="57" t="s">
        <v>66</v>
      </c>
      <c r="AC11" s="57"/>
      <c r="AD11" s="57"/>
      <c r="AE11" s="57"/>
      <c r="AF11" s="57"/>
      <c r="AG11" s="156"/>
    </row>
    <row r="12" spans="1:33" s="3" customFormat="1" ht="24.6" customHeight="1" x14ac:dyDescent="0.15">
      <c r="A12" s="7" t="s">
        <v>47</v>
      </c>
      <c r="B12" s="114" t="s">
        <v>111</v>
      </c>
      <c r="C12" s="44" t="s">
        <v>112</v>
      </c>
      <c r="D12" s="45">
        <v>601</v>
      </c>
      <c r="E12" s="46" t="s">
        <v>124</v>
      </c>
      <c r="F12" s="47" t="s">
        <v>63</v>
      </c>
      <c r="G12" s="48" t="s">
        <v>64</v>
      </c>
      <c r="H12" s="49">
        <v>0.25</v>
      </c>
      <c r="I12" s="48" t="s">
        <v>65</v>
      </c>
      <c r="J12" s="47" t="s">
        <v>114</v>
      </c>
      <c r="K12" s="50">
        <v>40</v>
      </c>
      <c r="L12" s="48">
        <v>1.1200000000000001</v>
      </c>
      <c r="M12" s="48">
        <v>1.07</v>
      </c>
      <c r="N12" s="51">
        <v>1.07</v>
      </c>
      <c r="O12" s="66">
        <v>549</v>
      </c>
      <c r="P12" s="48" t="s">
        <v>66</v>
      </c>
      <c r="Q12" s="47" t="s">
        <v>67</v>
      </c>
      <c r="R12" s="72" t="s">
        <v>122</v>
      </c>
      <c r="S12" s="73"/>
      <c r="T12" s="72" t="s">
        <v>222</v>
      </c>
      <c r="U12" s="72" t="s">
        <v>70</v>
      </c>
      <c r="V12" s="72" t="s">
        <v>70</v>
      </c>
      <c r="W12" s="74">
        <v>3</v>
      </c>
      <c r="X12" s="55">
        <v>96</v>
      </c>
      <c r="Y12" s="56">
        <v>91.8</v>
      </c>
      <c r="Z12" s="54">
        <v>95</v>
      </c>
      <c r="AA12" s="57">
        <v>46351</v>
      </c>
      <c r="AB12" s="57" t="s">
        <v>66</v>
      </c>
      <c r="AC12" s="57"/>
      <c r="AD12" s="57"/>
      <c r="AE12" s="57"/>
      <c r="AF12" s="57"/>
      <c r="AG12" s="156" t="s">
        <v>198</v>
      </c>
    </row>
    <row r="13" spans="1:33" s="3" customFormat="1" ht="24.6" customHeight="1" x14ac:dyDescent="0.15">
      <c r="A13" s="7" t="s">
        <v>47</v>
      </c>
      <c r="B13" s="114" t="s">
        <v>111</v>
      </c>
      <c r="C13" s="44" t="s">
        <v>112</v>
      </c>
      <c r="D13" s="45">
        <v>601</v>
      </c>
      <c r="E13" s="46" t="s">
        <v>125</v>
      </c>
      <c r="F13" s="47" t="s">
        <v>63</v>
      </c>
      <c r="G13" s="48" t="s">
        <v>64</v>
      </c>
      <c r="H13" s="49">
        <v>0.25</v>
      </c>
      <c r="I13" s="48" t="s">
        <v>65</v>
      </c>
      <c r="J13" s="47" t="s">
        <v>114</v>
      </c>
      <c r="K13" s="50">
        <v>40</v>
      </c>
      <c r="L13" s="84">
        <v>1.5</v>
      </c>
      <c r="M13" s="84">
        <v>1.5</v>
      </c>
      <c r="N13" s="51">
        <v>1.5</v>
      </c>
      <c r="O13" s="66">
        <v>513</v>
      </c>
      <c r="P13" s="48" t="s">
        <v>66</v>
      </c>
      <c r="Q13" s="47" t="s">
        <v>74</v>
      </c>
      <c r="R13" s="72" t="s">
        <v>122</v>
      </c>
      <c r="S13" s="73">
        <v>0.1</v>
      </c>
      <c r="T13" s="72" t="s">
        <v>222</v>
      </c>
      <c r="U13" s="72" t="s">
        <v>70</v>
      </c>
      <c r="V13" s="72" t="s">
        <v>70</v>
      </c>
      <c r="W13" s="74">
        <v>8</v>
      </c>
      <c r="X13" s="55">
        <v>152</v>
      </c>
      <c r="Y13" s="56">
        <v>91.8</v>
      </c>
      <c r="Z13" s="54">
        <v>95</v>
      </c>
      <c r="AA13" s="57">
        <v>46351</v>
      </c>
      <c r="AB13" s="57" t="s">
        <v>66</v>
      </c>
      <c r="AC13" s="57"/>
      <c r="AD13" s="57"/>
      <c r="AE13" s="57"/>
      <c r="AF13" s="57"/>
      <c r="AG13" s="156"/>
    </row>
    <row r="14" spans="1:33" s="3" customFormat="1" ht="24.6" customHeight="1" x14ac:dyDescent="0.15">
      <c r="A14" s="7" t="s">
        <v>47</v>
      </c>
      <c r="B14" s="114" t="s">
        <v>111</v>
      </c>
      <c r="C14" s="44" t="s">
        <v>112</v>
      </c>
      <c r="D14" s="45">
        <v>601</v>
      </c>
      <c r="E14" s="46" t="s">
        <v>126</v>
      </c>
      <c r="F14" s="47" t="s">
        <v>95</v>
      </c>
      <c r="G14" s="48" t="s">
        <v>64</v>
      </c>
      <c r="H14" s="49">
        <v>0.35</v>
      </c>
      <c r="I14" s="48" t="s">
        <v>65</v>
      </c>
      <c r="J14" s="47" t="s">
        <v>119</v>
      </c>
      <c r="K14" s="50">
        <v>45</v>
      </c>
      <c r="L14" s="48">
        <v>0.81</v>
      </c>
      <c r="M14" s="48">
        <v>0.81</v>
      </c>
      <c r="N14" s="51">
        <v>0.81</v>
      </c>
      <c r="O14" s="66">
        <v>403</v>
      </c>
      <c r="P14" s="48" t="s">
        <v>66</v>
      </c>
      <c r="Q14" s="47" t="s">
        <v>99</v>
      </c>
      <c r="R14" s="72"/>
      <c r="S14" s="73">
        <v>0.02</v>
      </c>
      <c r="T14" s="72" t="s">
        <v>222</v>
      </c>
      <c r="U14" s="72" t="s">
        <v>70</v>
      </c>
      <c r="V14" s="72" t="s">
        <v>70</v>
      </c>
      <c r="W14" s="74">
        <v>13</v>
      </c>
      <c r="X14" s="55">
        <v>100</v>
      </c>
      <c r="Y14" s="56">
        <v>91.8</v>
      </c>
      <c r="Z14" s="54">
        <v>95</v>
      </c>
      <c r="AA14" s="57">
        <v>46351</v>
      </c>
      <c r="AB14" s="57" t="s">
        <v>66</v>
      </c>
      <c r="AC14" s="57"/>
      <c r="AD14" s="57"/>
      <c r="AE14" s="57"/>
      <c r="AF14" s="57"/>
      <c r="AG14" s="156"/>
    </row>
    <row r="15" spans="1:33" s="3" customFormat="1" ht="24.6" customHeight="1" x14ac:dyDescent="0.15">
      <c r="A15" s="7" t="s">
        <v>47</v>
      </c>
      <c r="B15" s="114" t="s">
        <v>111</v>
      </c>
      <c r="C15" s="50" t="s">
        <v>127</v>
      </c>
      <c r="D15" s="45">
        <v>709</v>
      </c>
      <c r="E15" s="46" t="s">
        <v>128</v>
      </c>
      <c r="F15" s="47" t="s">
        <v>95</v>
      </c>
      <c r="G15" s="48" t="s">
        <v>64</v>
      </c>
      <c r="H15" s="49">
        <v>0.35</v>
      </c>
      <c r="I15" s="48" t="s">
        <v>65</v>
      </c>
      <c r="J15" s="47" t="s">
        <v>114</v>
      </c>
      <c r="K15" s="50">
        <v>45</v>
      </c>
      <c r="L15" s="48">
        <v>4.9800000000000004</v>
      </c>
      <c r="M15" s="48">
        <v>4.88</v>
      </c>
      <c r="N15" s="51">
        <v>4.88</v>
      </c>
      <c r="O15" s="66">
        <v>1037</v>
      </c>
      <c r="P15" s="48" t="s">
        <v>66</v>
      </c>
      <c r="Q15" s="47" t="s">
        <v>99</v>
      </c>
      <c r="R15" s="72"/>
      <c r="S15" s="73">
        <v>0.04</v>
      </c>
      <c r="T15" s="72" t="s">
        <v>222</v>
      </c>
      <c r="U15" s="72" t="s">
        <v>70</v>
      </c>
      <c r="V15" s="72" t="s">
        <v>76</v>
      </c>
      <c r="W15" s="74">
        <v>7</v>
      </c>
      <c r="X15" s="59">
        <v>452</v>
      </c>
      <c r="Y15" s="56">
        <v>70.900000000000006</v>
      </c>
      <c r="Z15" s="54">
        <v>75</v>
      </c>
      <c r="AA15" s="57">
        <v>46351</v>
      </c>
      <c r="AB15" s="57" t="s">
        <v>66</v>
      </c>
      <c r="AC15" s="57"/>
      <c r="AD15" s="57"/>
      <c r="AE15" s="57"/>
      <c r="AF15" s="57"/>
      <c r="AG15" s="156"/>
    </row>
    <row r="16" spans="1:33" s="3" customFormat="1" ht="24.6" customHeight="1" x14ac:dyDescent="0.15">
      <c r="A16" s="7" t="s">
        <v>47</v>
      </c>
      <c r="B16" s="114" t="s">
        <v>111</v>
      </c>
      <c r="C16" s="50" t="s">
        <v>127</v>
      </c>
      <c r="D16" s="45">
        <v>709</v>
      </c>
      <c r="E16" s="46" t="s">
        <v>129</v>
      </c>
      <c r="F16" s="47" t="s">
        <v>95</v>
      </c>
      <c r="G16" s="48" t="s">
        <v>64</v>
      </c>
      <c r="H16" s="49">
        <v>0.35</v>
      </c>
      <c r="I16" s="48" t="s">
        <v>65</v>
      </c>
      <c r="J16" s="47" t="s">
        <v>114</v>
      </c>
      <c r="K16" s="50">
        <v>45</v>
      </c>
      <c r="L16" s="48">
        <v>2.2200000000000002</v>
      </c>
      <c r="M16" s="48">
        <v>2.2200000000000002</v>
      </c>
      <c r="N16" s="51">
        <v>2.2200000000000002</v>
      </c>
      <c r="O16" s="66">
        <v>438</v>
      </c>
      <c r="P16" s="48" t="s">
        <v>66</v>
      </c>
      <c r="Q16" s="47" t="s">
        <v>67</v>
      </c>
      <c r="R16" s="72"/>
      <c r="S16" s="73"/>
      <c r="T16" s="72" t="s">
        <v>222</v>
      </c>
      <c r="U16" s="72" t="s">
        <v>70</v>
      </c>
      <c r="V16" s="72" t="s">
        <v>76</v>
      </c>
      <c r="W16" s="74">
        <v>13</v>
      </c>
      <c r="X16" s="59">
        <v>293</v>
      </c>
      <c r="Y16" s="56">
        <v>70.900000000000006</v>
      </c>
      <c r="Z16" s="54">
        <v>75</v>
      </c>
      <c r="AA16" s="57">
        <v>46351</v>
      </c>
      <c r="AB16" s="57" t="s">
        <v>66</v>
      </c>
      <c r="AC16" s="57"/>
      <c r="AD16" s="57"/>
      <c r="AE16" s="57"/>
      <c r="AF16" s="57"/>
      <c r="AG16" s="156" t="s">
        <v>199</v>
      </c>
    </row>
    <row r="17" spans="1:33" ht="25.15" customHeight="1" x14ac:dyDescent="0.15">
      <c r="A17" s="7" t="s">
        <v>47</v>
      </c>
      <c r="B17" s="114" t="s">
        <v>111</v>
      </c>
      <c r="C17" s="50" t="s">
        <v>127</v>
      </c>
      <c r="D17" s="45">
        <v>709</v>
      </c>
      <c r="E17" s="46" t="s">
        <v>130</v>
      </c>
      <c r="F17" s="47" t="s">
        <v>95</v>
      </c>
      <c r="G17" s="48" t="s">
        <v>64</v>
      </c>
      <c r="H17" s="49">
        <v>0.35</v>
      </c>
      <c r="I17" s="48" t="s">
        <v>65</v>
      </c>
      <c r="J17" s="47" t="s">
        <v>119</v>
      </c>
      <c r="K17" s="50">
        <v>63</v>
      </c>
      <c r="L17" s="48">
        <v>5.44</v>
      </c>
      <c r="M17" s="48">
        <v>3.21</v>
      </c>
      <c r="N17" s="51">
        <v>3.21</v>
      </c>
      <c r="O17" s="67">
        <v>1395</v>
      </c>
      <c r="P17" s="48" t="s">
        <v>66</v>
      </c>
      <c r="Q17" s="47" t="s">
        <v>99</v>
      </c>
      <c r="R17" s="72"/>
      <c r="S17" s="73">
        <v>0.02</v>
      </c>
      <c r="T17" s="72" t="s">
        <v>222</v>
      </c>
      <c r="U17" s="72" t="s">
        <v>70</v>
      </c>
      <c r="V17" s="72" t="s">
        <v>76</v>
      </c>
      <c r="W17" s="74">
        <v>20</v>
      </c>
      <c r="X17" s="59">
        <v>285</v>
      </c>
      <c r="Y17" s="56">
        <v>70.900000000000006</v>
      </c>
      <c r="Z17" s="54">
        <v>75</v>
      </c>
      <c r="AA17" s="57">
        <v>46351</v>
      </c>
      <c r="AB17" s="57" t="s">
        <v>66</v>
      </c>
      <c r="AC17" s="57"/>
      <c r="AD17" s="57"/>
      <c r="AE17" s="57"/>
      <c r="AF17" s="57"/>
      <c r="AG17" s="156"/>
    </row>
    <row r="18" spans="1:33" ht="25.15" customHeight="1" x14ac:dyDescent="0.15">
      <c r="A18" s="7" t="s">
        <v>47</v>
      </c>
      <c r="B18" s="114" t="s">
        <v>111</v>
      </c>
      <c r="C18" s="50" t="s">
        <v>127</v>
      </c>
      <c r="D18" s="45">
        <v>709</v>
      </c>
      <c r="E18" s="46" t="s">
        <v>121</v>
      </c>
      <c r="F18" s="47" t="s">
        <v>95</v>
      </c>
      <c r="G18" s="48" t="s">
        <v>64</v>
      </c>
      <c r="H18" s="49">
        <v>0.35</v>
      </c>
      <c r="I18" s="48" t="s">
        <v>65</v>
      </c>
      <c r="J18" s="47" t="s">
        <v>114</v>
      </c>
      <c r="K18" s="50">
        <v>47</v>
      </c>
      <c r="L18" s="48">
        <v>2.0499999999999998</v>
      </c>
      <c r="M18" s="48">
        <v>2.0299999999999998</v>
      </c>
      <c r="N18" s="51">
        <v>2.0299999999999998</v>
      </c>
      <c r="O18" s="52">
        <v>612</v>
      </c>
      <c r="P18" s="48" t="s">
        <v>66</v>
      </c>
      <c r="Q18" s="47" t="s">
        <v>67</v>
      </c>
      <c r="R18" s="72"/>
      <c r="S18" s="73"/>
      <c r="T18" s="72" t="s">
        <v>222</v>
      </c>
      <c r="U18" s="72" t="s">
        <v>70</v>
      </c>
      <c r="V18" s="72" t="s">
        <v>76</v>
      </c>
      <c r="W18" s="74">
        <v>2</v>
      </c>
      <c r="X18" s="59">
        <v>188</v>
      </c>
      <c r="Y18" s="56">
        <v>70.900000000000006</v>
      </c>
      <c r="Z18" s="54">
        <v>75</v>
      </c>
      <c r="AA18" s="57">
        <v>46351</v>
      </c>
      <c r="AB18" s="57" t="s">
        <v>66</v>
      </c>
      <c r="AC18" s="57"/>
      <c r="AD18" s="57"/>
      <c r="AE18" s="57"/>
      <c r="AF18" s="57"/>
      <c r="AG18" s="156" t="s">
        <v>199</v>
      </c>
    </row>
    <row r="19" spans="1:33" ht="25.15" customHeight="1" x14ac:dyDescent="0.15">
      <c r="A19" s="7" t="s">
        <v>47</v>
      </c>
      <c r="B19" s="114" t="s">
        <v>111</v>
      </c>
      <c r="C19" s="50" t="s">
        <v>127</v>
      </c>
      <c r="D19" s="45">
        <v>709</v>
      </c>
      <c r="E19" s="46" t="s">
        <v>131</v>
      </c>
      <c r="F19" s="47" t="s">
        <v>95</v>
      </c>
      <c r="G19" s="48" t="s">
        <v>64</v>
      </c>
      <c r="H19" s="49">
        <v>0.35</v>
      </c>
      <c r="I19" s="48" t="s">
        <v>65</v>
      </c>
      <c r="J19" s="47" t="s">
        <v>116</v>
      </c>
      <c r="K19" s="50">
        <v>46</v>
      </c>
      <c r="L19" s="48">
        <v>2.35</v>
      </c>
      <c r="M19" s="48">
        <v>2.33</v>
      </c>
      <c r="N19" s="51">
        <v>2.33</v>
      </c>
      <c r="O19" s="65">
        <v>436</v>
      </c>
      <c r="P19" s="48" t="s">
        <v>66</v>
      </c>
      <c r="Q19" s="47" t="s">
        <v>67</v>
      </c>
      <c r="R19" s="72"/>
      <c r="S19" s="73"/>
      <c r="T19" s="72" t="s">
        <v>222</v>
      </c>
      <c r="U19" s="72" t="s">
        <v>70</v>
      </c>
      <c r="V19" s="72" t="s">
        <v>76</v>
      </c>
      <c r="W19" s="74">
        <v>10</v>
      </c>
      <c r="X19" s="55">
        <v>204</v>
      </c>
      <c r="Y19" s="56">
        <v>70.900000000000006</v>
      </c>
      <c r="Z19" s="54">
        <v>75</v>
      </c>
      <c r="AA19" s="57">
        <v>46351</v>
      </c>
      <c r="AB19" s="57" t="s">
        <v>66</v>
      </c>
      <c r="AC19" s="57"/>
      <c r="AD19" s="57"/>
      <c r="AE19" s="57"/>
      <c r="AF19" s="57"/>
      <c r="AG19" s="156" t="s">
        <v>199</v>
      </c>
    </row>
    <row r="20" spans="1:33" ht="25.15" customHeight="1" x14ac:dyDescent="0.15">
      <c r="A20" s="7" t="s">
        <v>47</v>
      </c>
      <c r="B20" s="114" t="s">
        <v>132</v>
      </c>
      <c r="C20" s="44" t="s">
        <v>133</v>
      </c>
      <c r="D20" s="45">
        <v>563</v>
      </c>
      <c r="E20" s="46" t="s">
        <v>134</v>
      </c>
      <c r="F20" s="47" t="s">
        <v>95</v>
      </c>
      <c r="G20" s="48" t="s">
        <v>64</v>
      </c>
      <c r="H20" s="49">
        <v>0.35</v>
      </c>
      <c r="I20" s="48" t="s">
        <v>65</v>
      </c>
      <c r="J20" s="47" t="s">
        <v>114</v>
      </c>
      <c r="K20" s="50">
        <v>46</v>
      </c>
      <c r="L20" s="48">
        <v>3.34</v>
      </c>
      <c r="M20" s="48">
        <v>2.84</v>
      </c>
      <c r="N20" s="51">
        <v>2.84</v>
      </c>
      <c r="O20" s="65">
        <v>902</v>
      </c>
      <c r="P20" s="48" t="s">
        <v>66</v>
      </c>
      <c r="Q20" s="47" t="s">
        <v>99</v>
      </c>
      <c r="R20" s="72"/>
      <c r="S20" s="73">
        <v>0.04</v>
      </c>
      <c r="T20" s="72" t="s">
        <v>222</v>
      </c>
      <c r="U20" s="72" t="s">
        <v>69</v>
      </c>
      <c r="V20" s="72" t="s">
        <v>76</v>
      </c>
      <c r="W20" s="74">
        <v>20</v>
      </c>
      <c r="X20" s="55">
        <v>284</v>
      </c>
      <c r="Y20" s="56">
        <v>74.5</v>
      </c>
      <c r="Z20" s="54">
        <v>84</v>
      </c>
      <c r="AA20" s="57">
        <v>46351</v>
      </c>
      <c r="AB20" s="57" t="s">
        <v>66</v>
      </c>
      <c r="AC20" s="57"/>
      <c r="AD20" s="57"/>
      <c r="AE20" s="57"/>
      <c r="AF20" s="57"/>
      <c r="AG20" s="156"/>
    </row>
    <row r="21" spans="1:33" ht="25.15" customHeight="1" x14ac:dyDescent="0.15">
      <c r="A21" s="7" t="s">
        <v>47</v>
      </c>
      <c r="B21" s="114" t="s">
        <v>132</v>
      </c>
      <c r="C21" s="44" t="s">
        <v>133</v>
      </c>
      <c r="D21" s="45">
        <v>565</v>
      </c>
      <c r="E21" s="46" t="s">
        <v>113</v>
      </c>
      <c r="F21" s="47" t="s">
        <v>95</v>
      </c>
      <c r="G21" s="48" t="s">
        <v>64</v>
      </c>
      <c r="H21" s="49">
        <v>0.35</v>
      </c>
      <c r="I21" s="48" t="s">
        <v>65</v>
      </c>
      <c r="J21" s="47" t="s">
        <v>119</v>
      </c>
      <c r="K21" s="50">
        <v>57</v>
      </c>
      <c r="L21" s="48">
        <v>1.05</v>
      </c>
      <c r="M21" s="48">
        <v>0.52</v>
      </c>
      <c r="N21" s="51">
        <v>0.52</v>
      </c>
      <c r="O21" s="65">
        <v>320</v>
      </c>
      <c r="P21" s="48" t="s">
        <v>66</v>
      </c>
      <c r="Q21" s="47" t="s">
        <v>99</v>
      </c>
      <c r="R21" s="72"/>
      <c r="S21" s="73">
        <v>0.02</v>
      </c>
      <c r="T21" s="72" t="s">
        <v>222</v>
      </c>
      <c r="U21" s="72" t="s">
        <v>70</v>
      </c>
      <c r="V21" s="72" t="s">
        <v>76</v>
      </c>
      <c r="W21" s="74">
        <v>13</v>
      </c>
      <c r="X21" s="55">
        <v>75</v>
      </c>
      <c r="Y21" s="56">
        <v>72.2</v>
      </c>
      <c r="Z21" s="54">
        <v>80</v>
      </c>
      <c r="AA21" s="57">
        <v>46351</v>
      </c>
      <c r="AB21" s="57" t="s">
        <v>66</v>
      </c>
      <c r="AC21" s="57"/>
      <c r="AD21" s="57"/>
      <c r="AE21" s="57"/>
      <c r="AF21" s="57"/>
      <c r="AG21" s="156"/>
    </row>
    <row r="22" spans="1:33" ht="25.15" customHeight="1" x14ac:dyDescent="0.15">
      <c r="A22" s="7" t="s">
        <v>47</v>
      </c>
      <c r="B22" s="114" t="s">
        <v>132</v>
      </c>
      <c r="C22" s="44" t="s">
        <v>133</v>
      </c>
      <c r="D22" s="45">
        <v>565</v>
      </c>
      <c r="E22" s="46" t="s">
        <v>115</v>
      </c>
      <c r="F22" s="47" t="s">
        <v>95</v>
      </c>
      <c r="G22" s="48" t="s">
        <v>64</v>
      </c>
      <c r="H22" s="49">
        <v>0.35</v>
      </c>
      <c r="I22" s="48" t="s">
        <v>65</v>
      </c>
      <c r="J22" s="47" t="s">
        <v>119</v>
      </c>
      <c r="K22" s="50">
        <v>57</v>
      </c>
      <c r="L22" s="84">
        <v>0.6</v>
      </c>
      <c r="M22" s="48">
        <v>0.48</v>
      </c>
      <c r="N22" s="51">
        <v>0.48</v>
      </c>
      <c r="O22" s="65">
        <v>282</v>
      </c>
      <c r="P22" s="48" t="s">
        <v>66</v>
      </c>
      <c r="Q22" s="47" t="s">
        <v>67</v>
      </c>
      <c r="R22" s="72"/>
      <c r="S22" s="73"/>
      <c r="T22" s="72" t="s">
        <v>222</v>
      </c>
      <c r="U22" s="72" t="s">
        <v>70</v>
      </c>
      <c r="V22" s="72" t="s">
        <v>76</v>
      </c>
      <c r="W22" s="74">
        <v>10</v>
      </c>
      <c r="X22" s="55">
        <v>58</v>
      </c>
      <c r="Y22" s="56">
        <v>72.2</v>
      </c>
      <c r="Z22" s="54">
        <v>80</v>
      </c>
      <c r="AA22" s="57">
        <v>46351</v>
      </c>
      <c r="AB22" s="57" t="s">
        <v>66</v>
      </c>
      <c r="AC22" s="57"/>
      <c r="AD22" s="57"/>
      <c r="AE22" s="57"/>
      <c r="AF22" s="57"/>
      <c r="AG22" s="156" t="s">
        <v>201</v>
      </c>
    </row>
    <row r="23" spans="1:33" ht="25.15" customHeight="1" x14ac:dyDescent="0.15">
      <c r="A23" s="7" t="s">
        <v>47</v>
      </c>
      <c r="B23" s="114" t="s">
        <v>132</v>
      </c>
      <c r="C23" s="44" t="s">
        <v>133</v>
      </c>
      <c r="D23" s="45">
        <v>565</v>
      </c>
      <c r="E23" s="46" t="s">
        <v>117</v>
      </c>
      <c r="F23" s="47" t="s">
        <v>95</v>
      </c>
      <c r="G23" s="48" t="s">
        <v>64</v>
      </c>
      <c r="H23" s="49">
        <v>0.35</v>
      </c>
      <c r="I23" s="48" t="s">
        <v>65</v>
      </c>
      <c r="J23" s="47" t="s">
        <v>119</v>
      </c>
      <c r="K23" s="50">
        <v>57</v>
      </c>
      <c r="L23" s="48">
        <v>1.65</v>
      </c>
      <c r="M23" s="48">
        <v>0.82</v>
      </c>
      <c r="N23" s="51">
        <v>0.82</v>
      </c>
      <c r="O23" s="66">
        <v>532</v>
      </c>
      <c r="P23" s="48" t="s">
        <v>66</v>
      </c>
      <c r="Q23" s="47" t="s">
        <v>67</v>
      </c>
      <c r="R23" s="72"/>
      <c r="S23" s="73"/>
      <c r="T23" s="72" t="s">
        <v>222</v>
      </c>
      <c r="U23" s="72" t="s">
        <v>70</v>
      </c>
      <c r="V23" s="72" t="s">
        <v>76</v>
      </c>
      <c r="W23" s="74">
        <v>17</v>
      </c>
      <c r="X23" s="55">
        <v>118</v>
      </c>
      <c r="Y23" s="56">
        <v>72.2</v>
      </c>
      <c r="Z23" s="54">
        <v>80</v>
      </c>
      <c r="AA23" s="57">
        <v>46351</v>
      </c>
      <c r="AB23" s="57" t="s">
        <v>66</v>
      </c>
      <c r="AC23" s="57"/>
      <c r="AD23" s="57"/>
      <c r="AE23" s="57"/>
      <c r="AF23" s="57"/>
      <c r="AG23" s="156" t="s">
        <v>201</v>
      </c>
    </row>
    <row r="24" spans="1:33" ht="25.15" customHeight="1" x14ac:dyDescent="0.15">
      <c r="A24" s="7" t="s">
        <v>47</v>
      </c>
      <c r="B24" s="114" t="s">
        <v>132</v>
      </c>
      <c r="C24" s="44" t="s">
        <v>133</v>
      </c>
      <c r="D24" s="45">
        <v>568</v>
      </c>
      <c r="E24" s="46" t="s">
        <v>135</v>
      </c>
      <c r="F24" s="47" t="s">
        <v>136</v>
      </c>
      <c r="G24" s="48" t="s">
        <v>137</v>
      </c>
      <c r="H24" s="31">
        <v>1</v>
      </c>
      <c r="I24" s="48" t="s">
        <v>65</v>
      </c>
      <c r="J24" s="47" t="s">
        <v>114</v>
      </c>
      <c r="K24" s="50">
        <v>60</v>
      </c>
      <c r="L24" s="172">
        <v>11.71</v>
      </c>
      <c r="M24" s="30">
        <v>11.71</v>
      </c>
      <c r="N24" s="75">
        <v>5.85</v>
      </c>
      <c r="O24" s="78">
        <v>1610</v>
      </c>
      <c r="P24" s="48" t="s">
        <v>138</v>
      </c>
      <c r="Q24" s="47" t="s">
        <v>99</v>
      </c>
      <c r="R24" s="72"/>
      <c r="S24" s="73">
        <v>0.1</v>
      </c>
      <c r="T24" s="72" t="s">
        <v>222</v>
      </c>
      <c r="U24" s="72" t="s">
        <v>70</v>
      </c>
      <c r="V24" s="72" t="s">
        <v>76</v>
      </c>
      <c r="W24" s="74">
        <v>5</v>
      </c>
      <c r="X24" s="55">
        <v>1269</v>
      </c>
      <c r="Y24" s="56">
        <v>72.2</v>
      </c>
      <c r="Z24" s="54">
        <v>80</v>
      </c>
      <c r="AA24" s="57">
        <v>46351</v>
      </c>
      <c r="AB24" s="57" t="s">
        <v>66</v>
      </c>
      <c r="AC24" s="57"/>
      <c r="AD24" s="57"/>
      <c r="AE24" s="57"/>
      <c r="AF24" s="57"/>
      <c r="AG24" s="156"/>
    </row>
    <row r="25" spans="1:33" ht="25.15" customHeight="1" x14ac:dyDescent="0.15">
      <c r="A25" s="7" t="s">
        <v>47</v>
      </c>
      <c r="B25" s="114" t="s">
        <v>132</v>
      </c>
      <c r="C25" s="44" t="s">
        <v>133</v>
      </c>
      <c r="D25" s="45">
        <v>568</v>
      </c>
      <c r="E25" s="46" t="s">
        <v>135</v>
      </c>
      <c r="F25" s="47" t="s">
        <v>63</v>
      </c>
      <c r="G25" s="48" t="s">
        <v>64</v>
      </c>
      <c r="H25" s="31">
        <v>0.25</v>
      </c>
      <c r="I25" s="48" t="s">
        <v>65</v>
      </c>
      <c r="J25" s="47" t="s">
        <v>114</v>
      </c>
      <c r="K25" s="50">
        <v>60</v>
      </c>
      <c r="L25" s="173"/>
      <c r="M25" s="30">
        <v>5.86</v>
      </c>
      <c r="N25" s="75">
        <v>5.86</v>
      </c>
      <c r="O25" s="78">
        <v>1738</v>
      </c>
      <c r="P25" s="48" t="s">
        <v>66</v>
      </c>
      <c r="Q25" s="47" t="s">
        <v>74</v>
      </c>
      <c r="R25" s="72" t="s">
        <v>122</v>
      </c>
      <c r="S25" s="73">
        <v>0.1</v>
      </c>
      <c r="T25" s="72" t="s">
        <v>222</v>
      </c>
      <c r="U25" s="72" t="s">
        <v>70</v>
      </c>
      <c r="V25" s="72" t="s">
        <v>76</v>
      </c>
      <c r="W25" s="74">
        <v>5</v>
      </c>
      <c r="X25" s="55">
        <v>444</v>
      </c>
      <c r="Y25" s="56">
        <v>72.2</v>
      </c>
      <c r="Z25" s="54">
        <v>80</v>
      </c>
      <c r="AA25" s="57">
        <v>46351</v>
      </c>
      <c r="AB25" s="57" t="s">
        <v>66</v>
      </c>
      <c r="AC25" s="57"/>
      <c r="AD25" s="57"/>
      <c r="AE25" s="57"/>
      <c r="AF25" s="57"/>
      <c r="AG25" s="156"/>
    </row>
    <row r="26" spans="1:33" ht="25.15" customHeight="1" x14ac:dyDescent="0.15">
      <c r="A26" s="7" t="s">
        <v>47</v>
      </c>
      <c r="B26" s="114" t="s">
        <v>132</v>
      </c>
      <c r="C26" s="44" t="s">
        <v>133</v>
      </c>
      <c r="D26" s="45">
        <v>568</v>
      </c>
      <c r="E26" s="46" t="s">
        <v>139</v>
      </c>
      <c r="F26" s="47" t="s">
        <v>136</v>
      </c>
      <c r="G26" s="48" t="s">
        <v>137</v>
      </c>
      <c r="H26" s="31">
        <v>1</v>
      </c>
      <c r="I26" s="48" t="s">
        <v>65</v>
      </c>
      <c r="J26" s="47" t="s">
        <v>119</v>
      </c>
      <c r="K26" s="50">
        <v>60</v>
      </c>
      <c r="L26" s="169">
        <v>0.9</v>
      </c>
      <c r="M26" s="89">
        <v>0.9</v>
      </c>
      <c r="N26" s="75">
        <v>0.45</v>
      </c>
      <c r="O26" s="79">
        <v>104</v>
      </c>
      <c r="P26" s="48" t="s">
        <v>138</v>
      </c>
      <c r="Q26" s="47" t="s">
        <v>67</v>
      </c>
      <c r="R26" s="72"/>
      <c r="S26" s="73"/>
      <c r="T26" s="72" t="s">
        <v>222</v>
      </c>
      <c r="U26" s="72" t="s">
        <v>70</v>
      </c>
      <c r="V26" s="72" t="s">
        <v>76</v>
      </c>
      <c r="W26" s="74">
        <v>5</v>
      </c>
      <c r="X26" s="55">
        <v>128</v>
      </c>
      <c r="Y26" s="56">
        <v>72.2</v>
      </c>
      <c r="Z26" s="54">
        <v>80</v>
      </c>
      <c r="AA26" s="57">
        <v>46351</v>
      </c>
      <c r="AB26" s="57" t="s">
        <v>66</v>
      </c>
      <c r="AC26" s="57"/>
      <c r="AD26" s="57"/>
      <c r="AE26" s="57"/>
      <c r="AF26" s="57"/>
      <c r="AG26" s="156" t="s">
        <v>200</v>
      </c>
    </row>
    <row r="27" spans="1:33" ht="25.15" customHeight="1" x14ac:dyDescent="0.15">
      <c r="A27" s="7" t="s">
        <v>47</v>
      </c>
      <c r="B27" s="114" t="s">
        <v>132</v>
      </c>
      <c r="C27" s="44" t="s">
        <v>133</v>
      </c>
      <c r="D27" s="45">
        <v>568</v>
      </c>
      <c r="E27" s="46" t="s">
        <v>139</v>
      </c>
      <c r="F27" s="47" t="s">
        <v>63</v>
      </c>
      <c r="G27" s="48" t="s">
        <v>64</v>
      </c>
      <c r="H27" s="31">
        <v>0.25</v>
      </c>
      <c r="I27" s="48" t="s">
        <v>65</v>
      </c>
      <c r="J27" s="47" t="s">
        <v>119</v>
      </c>
      <c r="K27" s="50">
        <v>60</v>
      </c>
      <c r="L27" s="170"/>
      <c r="M27" s="30">
        <v>0.36</v>
      </c>
      <c r="N27" s="75">
        <v>0.36</v>
      </c>
      <c r="O27" s="80">
        <v>257</v>
      </c>
      <c r="P27" s="48" t="s">
        <v>66</v>
      </c>
      <c r="Q27" s="47" t="s">
        <v>67</v>
      </c>
      <c r="R27" s="72" t="s">
        <v>122</v>
      </c>
      <c r="S27" s="76"/>
      <c r="T27" s="72" t="s">
        <v>222</v>
      </c>
      <c r="U27" s="72" t="s">
        <v>70</v>
      </c>
      <c r="V27" s="72" t="s">
        <v>76</v>
      </c>
      <c r="W27" s="74">
        <v>5</v>
      </c>
      <c r="X27" s="55">
        <v>45</v>
      </c>
      <c r="Y27" s="56">
        <v>72.2</v>
      </c>
      <c r="Z27" s="54">
        <v>80</v>
      </c>
      <c r="AA27" s="57">
        <v>46351</v>
      </c>
      <c r="AB27" s="57" t="s">
        <v>66</v>
      </c>
      <c r="AC27" s="57"/>
      <c r="AD27" s="57"/>
      <c r="AE27" s="57"/>
      <c r="AF27" s="57"/>
      <c r="AG27" s="156" t="s">
        <v>200</v>
      </c>
    </row>
    <row r="28" spans="1:33" ht="25.15" customHeight="1" x14ac:dyDescent="0.15">
      <c r="A28" s="7" t="s">
        <v>47</v>
      </c>
      <c r="B28" s="114" t="s">
        <v>132</v>
      </c>
      <c r="C28" s="44" t="s">
        <v>133</v>
      </c>
      <c r="D28" s="45">
        <v>568</v>
      </c>
      <c r="E28" s="46" t="s">
        <v>140</v>
      </c>
      <c r="F28" s="47" t="s">
        <v>136</v>
      </c>
      <c r="G28" s="48" t="s">
        <v>137</v>
      </c>
      <c r="H28" s="31">
        <v>1</v>
      </c>
      <c r="I28" s="48" t="s">
        <v>65</v>
      </c>
      <c r="J28" s="47" t="s">
        <v>114</v>
      </c>
      <c r="K28" s="50">
        <v>60</v>
      </c>
      <c r="L28" s="169">
        <v>2.06</v>
      </c>
      <c r="M28" s="30">
        <v>2.06</v>
      </c>
      <c r="N28" s="75">
        <v>1.02</v>
      </c>
      <c r="O28" s="81">
        <v>365</v>
      </c>
      <c r="P28" s="48" t="s">
        <v>138</v>
      </c>
      <c r="Q28" s="47" t="s">
        <v>67</v>
      </c>
      <c r="R28" s="77"/>
      <c r="S28" s="73"/>
      <c r="T28" s="72" t="s">
        <v>222</v>
      </c>
      <c r="U28" s="72" t="s">
        <v>70</v>
      </c>
      <c r="V28" s="72" t="s">
        <v>76</v>
      </c>
      <c r="W28" s="74">
        <v>3</v>
      </c>
      <c r="X28" s="55">
        <v>236</v>
      </c>
      <c r="Y28" s="56">
        <v>72.2</v>
      </c>
      <c r="Z28" s="54">
        <v>80</v>
      </c>
      <c r="AA28" s="57">
        <v>46351</v>
      </c>
      <c r="AB28" s="57" t="s">
        <v>66</v>
      </c>
      <c r="AC28" s="57"/>
      <c r="AD28" s="57"/>
      <c r="AE28" s="57"/>
      <c r="AF28" s="57"/>
      <c r="AG28" s="156" t="s">
        <v>200</v>
      </c>
    </row>
    <row r="29" spans="1:33" ht="24.75" customHeight="1" x14ac:dyDescent="0.15">
      <c r="A29" s="7" t="s">
        <v>47</v>
      </c>
      <c r="B29" s="114" t="s">
        <v>132</v>
      </c>
      <c r="C29" s="44" t="s">
        <v>133</v>
      </c>
      <c r="D29" s="45">
        <v>568</v>
      </c>
      <c r="E29" s="46" t="s">
        <v>140</v>
      </c>
      <c r="F29" s="47" t="s">
        <v>63</v>
      </c>
      <c r="G29" s="48" t="s">
        <v>64</v>
      </c>
      <c r="H29" s="49">
        <v>0.25</v>
      </c>
      <c r="I29" s="48" t="s">
        <v>65</v>
      </c>
      <c r="J29" s="47" t="s">
        <v>114</v>
      </c>
      <c r="K29" s="50">
        <v>60</v>
      </c>
      <c r="L29" s="170"/>
      <c r="M29" s="48">
        <v>1.04</v>
      </c>
      <c r="N29" s="75">
        <v>1.04</v>
      </c>
      <c r="O29" s="81">
        <v>503</v>
      </c>
      <c r="P29" s="48" t="s">
        <v>66</v>
      </c>
      <c r="Q29" s="47" t="s">
        <v>67</v>
      </c>
      <c r="R29" s="72" t="s">
        <v>122</v>
      </c>
      <c r="S29" s="73"/>
      <c r="T29" s="72" t="s">
        <v>222</v>
      </c>
      <c r="U29" s="72" t="s">
        <v>70</v>
      </c>
      <c r="V29" s="72" t="s">
        <v>76</v>
      </c>
      <c r="W29" s="74">
        <v>3</v>
      </c>
      <c r="X29" s="59">
        <v>83</v>
      </c>
      <c r="Y29" s="56">
        <v>72.2</v>
      </c>
      <c r="Z29" s="54">
        <v>80</v>
      </c>
      <c r="AA29" s="57">
        <v>46351</v>
      </c>
      <c r="AB29" s="57" t="s">
        <v>66</v>
      </c>
      <c r="AC29" s="57"/>
      <c r="AD29" s="57"/>
      <c r="AE29" s="57"/>
      <c r="AF29" s="57"/>
      <c r="AG29" s="156" t="s">
        <v>200</v>
      </c>
    </row>
    <row r="30" spans="1:33" ht="24.75" customHeight="1" x14ac:dyDescent="0.15">
      <c r="A30" s="7" t="s">
        <v>47</v>
      </c>
      <c r="B30" s="114" t="s">
        <v>132</v>
      </c>
      <c r="C30" s="44" t="s">
        <v>133</v>
      </c>
      <c r="D30" s="45">
        <v>568</v>
      </c>
      <c r="E30" s="46" t="s">
        <v>141</v>
      </c>
      <c r="F30" s="47" t="s">
        <v>63</v>
      </c>
      <c r="G30" s="48" t="s">
        <v>64</v>
      </c>
      <c r="H30" s="49">
        <v>0.25</v>
      </c>
      <c r="I30" s="48" t="s">
        <v>65</v>
      </c>
      <c r="J30" s="47" t="s">
        <v>114</v>
      </c>
      <c r="K30" s="50">
        <v>57</v>
      </c>
      <c r="L30" s="84">
        <v>6.9</v>
      </c>
      <c r="M30" s="48">
        <v>6.21</v>
      </c>
      <c r="N30" s="51">
        <v>6.21</v>
      </c>
      <c r="O30" s="65">
        <v>1324</v>
      </c>
      <c r="P30" s="48" t="s">
        <v>66</v>
      </c>
      <c r="Q30" s="47" t="s">
        <v>67</v>
      </c>
      <c r="R30" s="72" t="s">
        <v>122</v>
      </c>
      <c r="S30" s="73"/>
      <c r="T30" s="72" t="s">
        <v>222</v>
      </c>
      <c r="U30" s="72" t="s">
        <v>69</v>
      </c>
      <c r="V30" s="72" t="s">
        <v>76</v>
      </c>
      <c r="W30" s="74">
        <v>20</v>
      </c>
      <c r="X30" s="59">
        <v>711</v>
      </c>
      <c r="Y30" s="56">
        <v>72</v>
      </c>
      <c r="Z30" s="54">
        <v>80</v>
      </c>
      <c r="AA30" s="57">
        <v>46351</v>
      </c>
      <c r="AB30" s="57" t="s">
        <v>66</v>
      </c>
      <c r="AC30" s="57"/>
      <c r="AD30" s="57"/>
      <c r="AE30" s="57"/>
      <c r="AF30" s="57"/>
      <c r="AG30" s="156" t="s">
        <v>200</v>
      </c>
    </row>
    <row r="31" spans="1:33" ht="24.75" customHeight="1" x14ac:dyDescent="0.15">
      <c r="A31" s="7" t="s">
        <v>47</v>
      </c>
      <c r="B31" s="114" t="s">
        <v>132</v>
      </c>
      <c r="C31" s="44" t="s">
        <v>133</v>
      </c>
      <c r="D31" s="45">
        <v>568</v>
      </c>
      <c r="E31" s="46" t="s">
        <v>131</v>
      </c>
      <c r="F31" s="47" t="s">
        <v>63</v>
      </c>
      <c r="G31" s="48" t="s">
        <v>64</v>
      </c>
      <c r="H31" s="49">
        <v>0.25</v>
      </c>
      <c r="I31" s="48" t="s">
        <v>65</v>
      </c>
      <c r="J31" s="47" t="s">
        <v>116</v>
      </c>
      <c r="K31" s="50">
        <v>40</v>
      </c>
      <c r="L31" s="48">
        <v>0.55000000000000004</v>
      </c>
      <c r="M31" s="48">
        <v>0.55000000000000004</v>
      </c>
      <c r="N31" s="51">
        <v>0.55000000000000004</v>
      </c>
      <c r="O31" s="65">
        <v>114</v>
      </c>
      <c r="P31" s="48" t="s">
        <v>66</v>
      </c>
      <c r="Q31" s="47" t="s">
        <v>74</v>
      </c>
      <c r="R31" s="72" t="s">
        <v>122</v>
      </c>
      <c r="S31" s="73">
        <v>0.05</v>
      </c>
      <c r="T31" s="72" t="s">
        <v>222</v>
      </c>
      <c r="U31" s="72" t="s">
        <v>70</v>
      </c>
      <c r="V31" s="72" t="s">
        <v>76</v>
      </c>
      <c r="W31" s="74">
        <v>25</v>
      </c>
      <c r="X31" s="59">
        <v>67</v>
      </c>
      <c r="Y31" s="56">
        <v>71.7</v>
      </c>
      <c r="Z31" s="54">
        <v>79</v>
      </c>
      <c r="AA31" s="57">
        <v>46351</v>
      </c>
      <c r="AB31" s="57" t="s">
        <v>66</v>
      </c>
      <c r="AC31" s="57"/>
      <c r="AD31" s="57"/>
      <c r="AE31" s="57"/>
      <c r="AF31" s="57"/>
      <c r="AG31" s="158"/>
    </row>
    <row r="32" spans="1:33" ht="24.75" customHeight="1" thickBot="1" x14ac:dyDescent="0.2">
      <c r="A32" s="7"/>
      <c r="B32" s="8"/>
      <c r="C32" s="9"/>
      <c r="D32" s="10"/>
      <c r="E32" s="11"/>
      <c r="F32" s="12"/>
      <c r="G32" s="13"/>
      <c r="H32" s="14"/>
      <c r="I32" s="13"/>
      <c r="J32" s="13"/>
      <c r="K32" s="15"/>
      <c r="L32" s="16"/>
      <c r="M32" s="16"/>
      <c r="N32" s="63"/>
      <c r="O32" s="17"/>
      <c r="P32" s="13"/>
      <c r="Q32" s="12"/>
      <c r="R32" s="13"/>
      <c r="S32" s="16"/>
      <c r="T32" s="13"/>
      <c r="U32" s="13"/>
      <c r="V32" s="13"/>
      <c r="W32" s="18"/>
      <c r="X32" s="19"/>
      <c r="Y32" s="20"/>
      <c r="Z32" s="18"/>
      <c r="AA32" s="21"/>
      <c r="AB32" s="22"/>
      <c r="AC32" s="22"/>
      <c r="AD32" s="22"/>
      <c r="AE32" s="22"/>
      <c r="AF32" s="34"/>
      <c r="AG32" s="23"/>
    </row>
    <row r="33" spans="2:24" ht="30.75" customHeight="1" x14ac:dyDescent="0.15">
      <c r="B33" s="4" t="s">
        <v>36</v>
      </c>
      <c r="C33" s="4"/>
      <c r="D33" s="26"/>
      <c r="E33" s="26"/>
      <c r="F33" s="4"/>
      <c r="G33" s="4"/>
      <c r="H33" s="4"/>
      <c r="I33" s="26"/>
      <c r="J33" s="27"/>
      <c r="K33" s="26"/>
      <c r="L33" s="26"/>
      <c r="M33" s="26"/>
      <c r="N33" s="28">
        <f>SUM(N4:N32)</f>
        <v>77.099999999999994</v>
      </c>
      <c r="O33" s="26"/>
      <c r="P33" s="4"/>
      <c r="Q33" s="4"/>
      <c r="R33" s="26"/>
      <c r="S33" s="33"/>
      <c r="T33" s="4"/>
      <c r="U33" s="4"/>
      <c r="V33" s="4"/>
      <c r="W33" s="26"/>
      <c r="X33" s="42">
        <f>SUM(X4:X32)</f>
        <v>8817</v>
      </c>
    </row>
    <row r="34" spans="2:24" x14ac:dyDescent="0.15">
      <c r="J34" s="2"/>
    </row>
    <row r="35" spans="2:24" x14ac:dyDescent="0.15">
      <c r="J35" s="2"/>
    </row>
    <row r="36" spans="2:24" x14ac:dyDescent="0.15">
      <c r="J36" s="2"/>
    </row>
    <row r="37" spans="2:24" x14ac:dyDescent="0.15">
      <c r="J37" s="2"/>
    </row>
    <row r="38" spans="2:24" x14ac:dyDescent="0.15">
      <c r="J38" s="2"/>
    </row>
    <row r="39" spans="2:24" x14ac:dyDescent="0.15">
      <c r="J39" s="2"/>
    </row>
    <row r="40" spans="2:24" x14ac:dyDescent="0.15">
      <c r="J40" s="2"/>
    </row>
    <row r="41" spans="2:24" x14ac:dyDescent="0.15">
      <c r="J41" s="2"/>
    </row>
    <row r="42" spans="2:24" x14ac:dyDescent="0.15">
      <c r="J42" s="2"/>
    </row>
    <row r="43" spans="2:24" x14ac:dyDescent="0.15">
      <c r="J43" s="2"/>
    </row>
    <row r="44" spans="2:24" x14ac:dyDescent="0.15">
      <c r="J44" s="2"/>
    </row>
    <row r="45" spans="2:24" x14ac:dyDescent="0.15">
      <c r="J45" s="2"/>
    </row>
    <row r="46" spans="2:24" x14ac:dyDescent="0.15">
      <c r="J46" s="2"/>
    </row>
    <row r="47" spans="2:24" x14ac:dyDescent="0.15">
      <c r="J47" s="2"/>
    </row>
    <row r="48" spans="2:24" x14ac:dyDescent="0.15">
      <c r="J48" s="2"/>
    </row>
    <row r="49" spans="10:10" x14ac:dyDescent="0.15">
      <c r="J49" s="2"/>
    </row>
    <row r="50" spans="10:10" x14ac:dyDescent="0.15">
      <c r="J50" s="2"/>
    </row>
    <row r="51" spans="10:10" x14ac:dyDescent="0.15">
      <c r="J51" s="2"/>
    </row>
    <row r="52" spans="10:10" x14ac:dyDescent="0.15">
      <c r="J52" s="2"/>
    </row>
    <row r="53" spans="10:10" x14ac:dyDescent="0.15">
      <c r="J53" s="2"/>
    </row>
    <row r="54" spans="10:10" x14ac:dyDescent="0.15">
      <c r="J54" s="2"/>
    </row>
    <row r="55" spans="10:10" x14ac:dyDescent="0.15">
      <c r="J55" s="2"/>
    </row>
    <row r="56" spans="10:10" x14ac:dyDescent="0.15">
      <c r="J56" s="2"/>
    </row>
    <row r="57" spans="10:10" x14ac:dyDescent="0.15">
      <c r="J57" s="2"/>
    </row>
    <row r="58" spans="10:10" x14ac:dyDescent="0.15">
      <c r="J58" s="2"/>
    </row>
    <row r="59" spans="10:10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  <row r="94" spans="10:10" x14ac:dyDescent="0.15">
      <c r="J94" s="2"/>
    </row>
    <row r="95" spans="10:10" x14ac:dyDescent="0.15">
      <c r="J95" s="2"/>
    </row>
  </sheetData>
  <autoFilter ref="A3:AG31" xr:uid="{0AB0721F-9676-48BA-BC4F-A6052DE81EE2}">
    <filterColumn colId="3" showButton="0"/>
  </autoFilter>
  <mergeCells count="7">
    <mergeCell ref="L26:L27"/>
    <mergeCell ref="L28:L29"/>
    <mergeCell ref="B1:M1"/>
    <mergeCell ref="N1:AG1"/>
    <mergeCell ref="AA2:AD2"/>
    <mergeCell ref="D3:E3"/>
    <mergeCell ref="L24:L25"/>
  </mergeCells>
  <phoneticPr fontId="2"/>
  <dataValidations count="18">
    <dataValidation type="list" allowBlank="1" showInputMessage="1" showErrorMessage="1" sqref="AG2 AA2:AD2" xr:uid="{CBA1603B-7870-443C-B2AB-58E4EEAE818D}">
      <formula1>#REF!</formula1>
    </dataValidation>
    <dataValidation type="list" allowBlank="1" showInputMessage="1" showErrorMessage="1" sqref="P32 AB32" xr:uid="{1676DC9E-C376-42A8-9F59-618CA8CBC748}">
      <formula1>$AN$78:$AN$79</formula1>
    </dataValidation>
    <dataValidation type="list" allowBlank="1" showInputMessage="1" showErrorMessage="1" sqref="AC32:AF32" xr:uid="{E894F66E-64A6-4CD7-9123-EA699AA8E402}">
      <formula1>$AR$78:$AR$79</formula1>
    </dataValidation>
    <dataValidation type="list" allowBlank="1" showInputMessage="1" showErrorMessage="1" sqref="F32" xr:uid="{1AC40E92-53D7-4352-B7C4-BD610F085A98}">
      <formula1>$AI$78:$AI$88</formula1>
    </dataValidation>
    <dataValidation type="list" allowBlank="1" showInputMessage="1" showErrorMessage="1" sqref="G32" xr:uid="{4A48CE10-0AF1-4E21-A8B8-CAEE274A4ABA}">
      <formula1>$AJ$78:$AJ$80</formula1>
    </dataValidation>
    <dataValidation type="list" allowBlank="1" showInputMessage="1" showErrorMessage="1" sqref="I32" xr:uid="{7EDD5CAC-AE9D-4E70-9218-7A9266F678A4}">
      <formula1>$AL$78:$AL$79</formula1>
    </dataValidation>
    <dataValidation type="list" allowBlank="1" showInputMessage="1" showErrorMessage="1" sqref="Q32" xr:uid="{54412B18-A573-44E4-B0CB-F8D88AF11C11}">
      <formula1>$AO$78:$AO$83</formula1>
    </dataValidation>
    <dataValidation type="list" allowBlank="1" showInputMessage="1" showErrorMessage="1" sqref="V32" xr:uid="{E2D30605-F584-46B8-A8B3-F9DE4ECFE9BE}">
      <formula1>$AQ$78:$AQ$81</formula1>
    </dataValidation>
    <dataValidation type="list" allowBlank="1" showInputMessage="1" showErrorMessage="1" sqref="U32" xr:uid="{BBFF999D-B4A2-42BA-B61F-1DA396BC8CC7}">
      <formula1>$AP$78:$AP$81</formula1>
    </dataValidation>
    <dataValidation type="list" allowBlank="1" showInputMessage="1" showErrorMessage="1" sqref="I4:I31" xr:uid="{3BDC3F47-7BEE-4C5E-B755-5E3B6AF35738}">
      <formula1>$AN$102:$AN$103</formula1>
    </dataValidation>
    <dataValidation type="list" allowBlank="1" showInputMessage="1" showErrorMessage="1" sqref="P4:P31 AB4:AB31" xr:uid="{4F00FFD2-29C0-4516-826B-F9BA4EA1D46C}">
      <formula1>$AP$102:$AP$103</formula1>
    </dataValidation>
    <dataValidation type="list" allowBlank="1" showInputMessage="1" showErrorMessage="1" sqref="U4:U31" xr:uid="{218C2E18-5DB3-4458-9B5F-B2E9E4710F17}">
      <formula1>$AR$102:$AR$105</formula1>
    </dataValidation>
    <dataValidation type="list" allowBlank="1" showInputMessage="1" showErrorMessage="1" sqref="V4:V31" xr:uid="{0570A453-FC8D-4370-8AD1-6CF496239E61}">
      <formula1>$AS$102:$AS$105</formula1>
    </dataValidation>
    <dataValidation type="list" allowBlank="1" showInputMessage="1" showErrorMessage="1" sqref="G4:G31" xr:uid="{F3636F66-D9FF-4732-B2B7-2E860EC5DE00}">
      <formula1>$AL$102:$AL$104</formula1>
    </dataValidation>
    <dataValidation type="list" allowBlank="1" showInputMessage="1" showErrorMessage="1" sqref="F4:F31" xr:uid="{4F7F7DD2-8A5C-41BD-96A9-6D3C09836839}">
      <formula1>$AK$102:$AK$112</formula1>
    </dataValidation>
    <dataValidation type="list" allowBlank="1" showInputMessage="1" showErrorMessage="1" sqref="Q4:Q31" xr:uid="{8C32123A-E19C-471F-A566-F16AFFA1551A}">
      <formula1>$AQ$102:$AQ$107</formula1>
    </dataValidation>
    <dataValidation type="list" allowBlank="1" showInputMessage="1" showErrorMessage="1" sqref="AC4:AF31" xr:uid="{38F2AD64-7A97-427D-9D67-4B9D4C608169}">
      <formula1>$AT$102:$AT$103</formula1>
    </dataValidation>
    <dataValidation type="list" allowBlank="1" showInputMessage="1" showErrorMessage="1" sqref="R28" xr:uid="{CB07E114-662F-415B-839B-6D0F71D8E513}">
      <formula1>$AQ$102:$AQ$104</formula1>
    </dataValidation>
  </dataValidations>
  <pageMargins left="0.70866141732283472" right="0.39370078740157483" top="0.74803149606299213" bottom="0.74803149606299213" header="0.31496062992125984" footer="0.31496062992125984"/>
  <pageSetup paperSize="9" scale="5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D7F5F-4FCB-4C1F-BA68-E00579C824CA}">
  <sheetPr codeName="Sheet5">
    <pageSetUpPr fitToPage="1"/>
  </sheetPr>
  <dimension ref="A1:AG82"/>
  <sheetViews>
    <sheetView view="pageBreakPreview" zoomScale="85" zoomScaleNormal="100" zoomScaleSheetLayoutView="85" workbookViewId="0">
      <selection activeCell="A19" sqref="A19:XFD22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32" customWidth="1"/>
    <col min="20" max="22" width="4.25" style="1" customWidth="1"/>
    <col min="23" max="23" width="9" bestFit="1" customWidth="1"/>
    <col min="24" max="26" width="8.375" customWidth="1"/>
    <col min="27" max="27" width="9.5" bestFit="1" customWidth="1"/>
    <col min="28" max="28" width="6.625" style="1" customWidth="1"/>
    <col min="29" max="29" width="4.5" style="1" customWidth="1"/>
    <col min="30" max="32" width="4.5" customWidth="1"/>
    <col min="33" max="33" width="16.125" style="1" customWidth="1"/>
  </cols>
  <sheetData>
    <row r="1" spans="1:33" ht="28.9" customHeight="1" x14ac:dyDescent="0.15">
      <c r="B1" s="165" t="s">
        <v>37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 t="s">
        <v>245</v>
      </c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</row>
    <row r="2" spans="1:33" ht="19.899999999999999" customHeight="1" thickBot="1" x14ac:dyDescent="0.2">
      <c r="N2" s="64"/>
      <c r="X2" s="35"/>
      <c r="AA2" s="171"/>
      <c r="AB2" s="171"/>
      <c r="AC2" s="171"/>
      <c r="AD2" s="171"/>
      <c r="AE2" s="24"/>
      <c r="AF2" s="24"/>
      <c r="AG2" s="25"/>
    </row>
    <row r="3" spans="1:33" ht="90" customHeight="1" x14ac:dyDescent="0.15">
      <c r="A3" s="5" t="s">
        <v>29</v>
      </c>
      <c r="B3" s="36" t="s">
        <v>0</v>
      </c>
      <c r="C3" s="37" t="s">
        <v>1</v>
      </c>
      <c r="D3" s="168" t="s">
        <v>2</v>
      </c>
      <c r="E3" s="168"/>
      <c r="F3" s="38" t="s">
        <v>3</v>
      </c>
      <c r="G3" s="39" t="s">
        <v>194</v>
      </c>
      <c r="H3" s="39" t="s">
        <v>4</v>
      </c>
      <c r="I3" s="39" t="s">
        <v>5</v>
      </c>
      <c r="J3" s="39" t="s">
        <v>6</v>
      </c>
      <c r="K3" s="37" t="s">
        <v>7</v>
      </c>
      <c r="L3" s="39" t="s">
        <v>8</v>
      </c>
      <c r="M3" s="69" t="s">
        <v>9</v>
      </c>
      <c r="N3" s="39" t="s">
        <v>10</v>
      </c>
      <c r="O3" s="39" t="s">
        <v>11</v>
      </c>
      <c r="P3" s="39" t="s">
        <v>12</v>
      </c>
      <c r="Q3" s="39" t="s">
        <v>13</v>
      </c>
      <c r="R3" s="39" t="s">
        <v>14</v>
      </c>
      <c r="S3" s="40" t="s">
        <v>15</v>
      </c>
      <c r="T3" s="39" t="s">
        <v>16</v>
      </c>
      <c r="U3" s="39" t="s">
        <v>17</v>
      </c>
      <c r="V3" s="39" t="s">
        <v>18</v>
      </c>
      <c r="W3" s="39" t="s">
        <v>19</v>
      </c>
      <c r="X3" s="39" t="s">
        <v>20</v>
      </c>
      <c r="Y3" s="39" t="s">
        <v>21</v>
      </c>
      <c r="Z3" s="39" t="s">
        <v>22</v>
      </c>
      <c r="AA3" s="39" t="s">
        <v>23</v>
      </c>
      <c r="AB3" s="39" t="s">
        <v>24</v>
      </c>
      <c r="AC3" s="39" t="s">
        <v>25</v>
      </c>
      <c r="AD3" s="39" t="s">
        <v>26</v>
      </c>
      <c r="AE3" s="39" t="s">
        <v>27</v>
      </c>
      <c r="AF3" s="37" t="s">
        <v>56</v>
      </c>
      <c r="AG3" s="41" t="s">
        <v>28</v>
      </c>
    </row>
    <row r="4" spans="1:33" s="3" customFormat="1" ht="52.5" customHeight="1" x14ac:dyDescent="0.15">
      <c r="A4" s="7" t="s">
        <v>53</v>
      </c>
      <c r="B4" s="114" t="s">
        <v>173</v>
      </c>
      <c r="C4" s="44" t="s">
        <v>174</v>
      </c>
      <c r="D4" s="45">
        <v>8</v>
      </c>
      <c r="E4" s="46" t="s">
        <v>128</v>
      </c>
      <c r="F4" s="47" t="s">
        <v>144</v>
      </c>
      <c r="G4" s="48" t="s">
        <v>137</v>
      </c>
      <c r="H4" s="49">
        <v>1</v>
      </c>
      <c r="I4" s="48" t="s">
        <v>65</v>
      </c>
      <c r="J4" s="48" t="s">
        <v>73</v>
      </c>
      <c r="K4" s="50">
        <v>74</v>
      </c>
      <c r="L4" s="84">
        <v>19.61</v>
      </c>
      <c r="M4" s="71">
        <v>12.75</v>
      </c>
      <c r="N4" s="58">
        <f>2.46+2.36</f>
        <v>4.82</v>
      </c>
      <c r="O4" s="66">
        <f>ROUND(1042.781+958.611,)</f>
        <v>2001</v>
      </c>
      <c r="P4" s="48" t="s">
        <v>138</v>
      </c>
      <c r="Q4" s="47" t="s">
        <v>99</v>
      </c>
      <c r="R4" s="48"/>
      <c r="S4" s="53">
        <v>0.1</v>
      </c>
      <c r="T4" s="48" t="s">
        <v>215</v>
      </c>
      <c r="U4" s="48" t="s">
        <v>69</v>
      </c>
      <c r="V4" s="48" t="s">
        <v>85</v>
      </c>
      <c r="W4" s="54">
        <v>10</v>
      </c>
      <c r="X4" s="68">
        <f>ROUND(5483*N4/M4,)</f>
        <v>2073</v>
      </c>
      <c r="Y4" s="56">
        <v>43.8</v>
      </c>
      <c r="Z4" s="54">
        <v>48</v>
      </c>
      <c r="AA4" s="57">
        <v>45930</v>
      </c>
      <c r="AB4" s="57" t="s">
        <v>66</v>
      </c>
      <c r="AC4" s="57"/>
      <c r="AD4" s="57"/>
      <c r="AE4" s="57"/>
      <c r="AF4" s="57"/>
      <c r="AG4" s="157" t="s">
        <v>239</v>
      </c>
    </row>
    <row r="5" spans="1:33" s="3" customFormat="1" ht="24.6" customHeight="1" x14ac:dyDescent="0.15">
      <c r="A5" s="7" t="s">
        <v>53</v>
      </c>
      <c r="B5" s="114" t="s">
        <v>173</v>
      </c>
      <c r="C5" s="44" t="s">
        <v>174</v>
      </c>
      <c r="D5" s="45">
        <v>8</v>
      </c>
      <c r="E5" s="46" t="s">
        <v>157</v>
      </c>
      <c r="F5" s="47" t="s">
        <v>63</v>
      </c>
      <c r="G5" s="48" t="s">
        <v>64</v>
      </c>
      <c r="H5" s="49">
        <v>0.35</v>
      </c>
      <c r="I5" s="48" t="s">
        <v>65</v>
      </c>
      <c r="J5" s="48" t="s">
        <v>116</v>
      </c>
      <c r="K5" s="50">
        <v>54</v>
      </c>
      <c r="L5" s="84">
        <v>7.59</v>
      </c>
      <c r="M5" s="71">
        <v>5.31</v>
      </c>
      <c r="N5" s="58">
        <v>5.31</v>
      </c>
      <c r="O5" s="176">
        <f>ROUND(479.474+4645.355,)</f>
        <v>5125</v>
      </c>
      <c r="P5" s="48" t="s">
        <v>66</v>
      </c>
      <c r="Q5" s="47" t="s">
        <v>67</v>
      </c>
      <c r="R5" s="48"/>
      <c r="S5" s="53"/>
      <c r="T5" s="48" t="s">
        <v>215</v>
      </c>
      <c r="U5" s="48" t="s">
        <v>69</v>
      </c>
      <c r="V5" s="48" t="s">
        <v>70</v>
      </c>
      <c r="W5" s="54">
        <v>8</v>
      </c>
      <c r="X5" s="55">
        <v>530</v>
      </c>
      <c r="Y5" s="56">
        <v>44.8</v>
      </c>
      <c r="Z5" s="54">
        <v>48</v>
      </c>
      <c r="AA5" s="57">
        <v>45930</v>
      </c>
      <c r="AB5" s="57" t="s">
        <v>66</v>
      </c>
      <c r="AC5" s="57"/>
      <c r="AD5" s="57"/>
      <c r="AE5" s="57"/>
      <c r="AF5" s="57"/>
      <c r="AG5" s="157" t="s">
        <v>175</v>
      </c>
    </row>
    <row r="6" spans="1:33" s="3" customFormat="1" ht="24.6" customHeight="1" x14ac:dyDescent="0.15">
      <c r="A6" s="7" t="s">
        <v>53</v>
      </c>
      <c r="B6" s="114" t="s">
        <v>173</v>
      </c>
      <c r="C6" s="44" t="s">
        <v>174</v>
      </c>
      <c r="D6" s="45">
        <v>8</v>
      </c>
      <c r="E6" s="46" t="s">
        <v>158</v>
      </c>
      <c r="F6" s="47" t="s">
        <v>63</v>
      </c>
      <c r="G6" s="48" t="s">
        <v>64</v>
      </c>
      <c r="H6" s="49">
        <v>0.35</v>
      </c>
      <c r="I6" s="48" t="s">
        <v>65</v>
      </c>
      <c r="J6" s="48" t="s">
        <v>116</v>
      </c>
      <c r="K6" s="50">
        <v>53</v>
      </c>
      <c r="L6" s="84">
        <v>6.43</v>
      </c>
      <c r="M6" s="71">
        <v>5.15</v>
      </c>
      <c r="N6" s="58">
        <v>4.2</v>
      </c>
      <c r="O6" s="177"/>
      <c r="P6" s="48" t="s">
        <v>66</v>
      </c>
      <c r="Q6" s="47" t="s">
        <v>67</v>
      </c>
      <c r="R6" s="48"/>
      <c r="S6" s="53"/>
      <c r="T6" s="48" t="s">
        <v>215</v>
      </c>
      <c r="U6" s="48" t="s">
        <v>69</v>
      </c>
      <c r="V6" s="48" t="s">
        <v>70</v>
      </c>
      <c r="W6" s="54">
        <v>11</v>
      </c>
      <c r="X6" s="55">
        <f>ROUND(513*N6/M6,)</f>
        <v>418</v>
      </c>
      <c r="Y6" s="56">
        <v>44.3</v>
      </c>
      <c r="Z6" s="54">
        <v>49</v>
      </c>
      <c r="AA6" s="57">
        <v>45930</v>
      </c>
      <c r="AB6" s="57" t="s">
        <v>66</v>
      </c>
      <c r="AC6" s="57"/>
      <c r="AD6" s="57"/>
      <c r="AE6" s="57"/>
      <c r="AF6" s="57"/>
      <c r="AG6" s="157" t="s">
        <v>175</v>
      </c>
    </row>
    <row r="7" spans="1:33" s="3" customFormat="1" ht="24.6" customHeight="1" x14ac:dyDescent="0.15">
      <c r="A7" s="7" t="s">
        <v>53</v>
      </c>
      <c r="B7" s="114" t="s">
        <v>173</v>
      </c>
      <c r="C7" s="44" t="s">
        <v>174</v>
      </c>
      <c r="D7" s="45">
        <v>8</v>
      </c>
      <c r="E7" s="46" t="s">
        <v>160</v>
      </c>
      <c r="F7" s="47" t="s">
        <v>63</v>
      </c>
      <c r="G7" s="48" t="s">
        <v>64</v>
      </c>
      <c r="H7" s="49">
        <v>0.35</v>
      </c>
      <c r="I7" s="48" t="s">
        <v>65</v>
      </c>
      <c r="J7" s="48" t="s">
        <v>73</v>
      </c>
      <c r="K7" s="50">
        <v>51</v>
      </c>
      <c r="L7" s="84">
        <v>5.01</v>
      </c>
      <c r="M7" s="71">
        <v>3.51</v>
      </c>
      <c r="N7" s="58">
        <v>3.51</v>
      </c>
      <c r="O7" s="177"/>
      <c r="P7" s="48" t="s">
        <v>66</v>
      </c>
      <c r="Q7" s="47" t="s">
        <v>74</v>
      </c>
      <c r="R7" s="48" t="s">
        <v>195</v>
      </c>
      <c r="S7" s="53">
        <v>0.1</v>
      </c>
      <c r="T7" s="48" t="s">
        <v>215</v>
      </c>
      <c r="U7" s="48" t="s">
        <v>69</v>
      </c>
      <c r="V7" s="48" t="s">
        <v>85</v>
      </c>
      <c r="W7" s="54">
        <v>17</v>
      </c>
      <c r="X7" s="55">
        <v>351</v>
      </c>
      <c r="Y7" s="56">
        <v>43.7</v>
      </c>
      <c r="Z7" s="54">
        <v>47</v>
      </c>
      <c r="AA7" s="57">
        <v>45930</v>
      </c>
      <c r="AB7" s="57" t="s">
        <v>66</v>
      </c>
      <c r="AC7" s="57"/>
      <c r="AD7" s="57"/>
      <c r="AE7" s="57"/>
      <c r="AF7" s="57"/>
      <c r="AG7" s="156"/>
    </row>
    <row r="8" spans="1:33" s="3" customFormat="1" ht="24.6" customHeight="1" x14ac:dyDescent="0.15">
      <c r="A8" s="7" t="s">
        <v>53</v>
      </c>
      <c r="B8" s="114" t="s">
        <v>173</v>
      </c>
      <c r="C8" s="44" t="s">
        <v>174</v>
      </c>
      <c r="D8" s="45">
        <v>8</v>
      </c>
      <c r="E8" s="46" t="s">
        <v>118</v>
      </c>
      <c r="F8" s="47" t="s">
        <v>63</v>
      </c>
      <c r="G8" s="48" t="s">
        <v>64</v>
      </c>
      <c r="H8" s="49">
        <v>0.35</v>
      </c>
      <c r="I8" s="48" t="s">
        <v>65</v>
      </c>
      <c r="J8" s="48" t="s">
        <v>73</v>
      </c>
      <c r="K8" s="50">
        <v>50</v>
      </c>
      <c r="L8" s="84">
        <v>3.07</v>
      </c>
      <c r="M8" s="71">
        <v>2.76</v>
      </c>
      <c r="N8" s="58">
        <v>2.76</v>
      </c>
      <c r="O8" s="177"/>
      <c r="P8" s="48" t="s">
        <v>66</v>
      </c>
      <c r="Q8" s="47" t="s">
        <v>67</v>
      </c>
      <c r="R8" s="48"/>
      <c r="S8" s="58"/>
      <c r="T8" s="48" t="s">
        <v>215</v>
      </c>
      <c r="U8" s="48" t="s">
        <v>69</v>
      </c>
      <c r="V8" s="48" t="s">
        <v>85</v>
      </c>
      <c r="W8" s="54">
        <v>37</v>
      </c>
      <c r="X8" s="55">
        <v>260</v>
      </c>
      <c r="Y8" s="56">
        <v>43.7</v>
      </c>
      <c r="Z8" s="54">
        <v>47</v>
      </c>
      <c r="AA8" s="57">
        <v>45930</v>
      </c>
      <c r="AB8" s="57" t="s">
        <v>66</v>
      </c>
      <c r="AC8" s="57"/>
      <c r="AD8" s="57"/>
      <c r="AE8" s="57"/>
      <c r="AF8" s="57"/>
      <c r="AG8" s="157" t="s">
        <v>175</v>
      </c>
    </row>
    <row r="9" spans="1:33" s="3" customFormat="1" ht="24.6" customHeight="1" x14ac:dyDescent="0.15">
      <c r="A9" s="7" t="s">
        <v>53</v>
      </c>
      <c r="B9" s="114" t="s">
        <v>173</v>
      </c>
      <c r="C9" s="44" t="s">
        <v>174</v>
      </c>
      <c r="D9" s="45">
        <v>8</v>
      </c>
      <c r="E9" s="46" t="s">
        <v>167</v>
      </c>
      <c r="F9" s="47" t="s">
        <v>63</v>
      </c>
      <c r="G9" s="48" t="s">
        <v>64</v>
      </c>
      <c r="H9" s="49">
        <v>0.35</v>
      </c>
      <c r="I9" s="48" t="s">
        <v>65</v>
      </c>
      <c r="J9" s="48" t="s">
        <v>73</v>
      </c>
      <c r="K9" s="50">
        <v>50</v>
      </c>
      <c r="L9" s="84">
        <v>5.84</v>
      </c>
      <c r="M9" s="71">
        <v>4.96</v>
      </c>
      <c r="N9" s="58">
        <v>4.96</v>
      </c>
      <c r="O9" s="177"/>
      <c r="P9" s="48" t="s">
        <v>66</v>
      </c>
      <c r="Q9" s="47" t="s">
        <v>67</v>
      </c>
      <c r="R9" s="47"/>
      <c r="S9" s="53"/>
      <c r="T9" s="48" t="s">
        <v>215</v>
      </c>
      <c r="U9" s="48" t="s">
        <v>69</v>
      </c>
      <c r="V9" s="48" t="s">
        <v>85</v>
      </c>
      <c r="W9" s="54">
        <v>26</v>
      </c>
      <c r="X9" s="55">
        <v>495</v>
      </c>
      <c r="Y9" s="56">
        <v>43.7</v>
      </c>
      <c r="Z9" s="54">
        <v>47</v>
      </c>
      <c r="AA9" s="57">
        <v>45930</v>
      </c>
      <c r="AB9" s="57" t="s">
        <v>66</v>
      </c>
      <c r="AC9" s="57"/>
      <c r="AD9" s="57"/>
      <c r="AE9" s="57"/>
      <c r="AF9" s="57"/>
      <c r="AG9" s="157" t="s">
        <v>175</v>
      </c>
    </row>
    <row r="10" spans="1:33" s="3" customFormat="1" ht="24.6" customHeight="1" x14ac:dyDescent="0.15">
      <c r="A10" s="7" t="s">
        <v>53</v>
      </c>
      <c r="B10" s="114" t="s">
        <v>173</v>
      </c>
      <c r="C10" s="44" t="s">
        <v>174</v>
      </c>
      <c r="D10" s="45">
        <v>8</v>
      </c>
      <c r="E10" s="46" t="s">
        <v>168</v>
      </c>
      <c r="F10" s="47" t="s">
        <v>63</v>
      </c>
      <c r="G10" s="48" t="s">
        <v>64</v>
      </c>
      <c r="H10" s="49">
        <v>0.35</v>
      </c>
      <c r="I10" s="48" t="s">
        <v>65</v>
      </c>
      <c r="J10" s="48" t="s">
        <v>73</v>
      </c>
      <c r="K10" s="50">
        <v>49</v>
      </c>
      <c r="L10" s="84">
        <v>1.37</v>
      </c>
      <c r="M10" s="71">
        <v>1.23</v>
      </c>
      <c r="N10" s="58">
        <v>1.23</v>
      </c>
      <c r="O10" s="177"/>
      <c r="P10" s="48" t="s">
        <v>66</v>
      </c>
      <c r="Q10" s="47" t="s">
        <v>67</v>
      </c>
      <c r="R10" s="47"/>
      <c r="S10" s="53"/>
      <c r="T10" s="48" t="s">
        <v>215</v>
      </c>
      <c r="U10" s="48" t="s">
        <v>69</v>
      </c>
      <c r="V10" s="48" t="s">
        <v>85</v>
      </c>
      <c r="W10" s="54">
        <v>33</v>
      </c>
      <c r="X10" s="59">
        <v>117</v>
      </c>
      <c r="Y10" s="56">
        <v>43.7</v>
      </c>
      <c r="Z10" s="54">
        <v>47</v>
      </c>
      <c r="AA10" s="57">
        <v>45930</v>
      </c>
      <c r="AB10" s="57" t="s">
        <v>66</v>
      </c>
      <c r="AC10" s="57"/>
      <c r="AD10" s="57"/>
      <c r="AE10" s="57"/>
      <c r="AF10" s="57"/>
      <c r="AG10" s="157" t="s">
        <v>175</v>
      </c>
    </row>
    <row r="11" spans="1:33" ht="25.15" customHeight="1" x14ac:dyDescent="0.15">
      <c r="A11" s="7" t="s">
        <v>53</v>
      </c>
      <c r="B11" s="114" t="s">
        <v>173</v>
      </c>
      <c r="C11" s="44" t="s">
        <v>174</v>
      </c>
      <c r="D11" s="45">
        <v>8</v>
      </c>
      <c r="E11" s="46" t="s">
        <v>91</v>
      </c>
      <c r="F11" s="47" t="s">
        <v>63</v>
      </c>
      <c r="G11" s="48" t="s">
        <v>64</v>
      </c>
      <c r="H11" s="49">
        <v>0.35</v>
      </c>
      <c r="I11" s="48" t="s">
        <v>65</v>
      </c>
      <c r="J11" s="48" t="s">
        <v>116</v>
      </c>
      <c r="K11" s="50">
        <v>39</v>
      </c>
      <c r="L11" s="84">
        <v>0.92</v>
      </c>
      <c r="M11" s="71">
        <v>0.83</v>
      </c>
      <c r="N11" s="58">
        <v>0.83</v>
      </c>
      <c r="O11" s="177"/>
      <c r="P11" s="48" t="s">
        <v>66</v>
      </c>
      <c r="Q11" s="77" t="s">
        <v>74</v>
      </c>
      <c r="R11" s="48" t="s">
        <v>195</v>
      </c>
      <c r="S11" s="73">
        <v>0.05</v>
      </c>
      <c r="T11" s="72" t="s">
        <v>215</v>
      </c>
      <c r="U11" s="72" t="s">
        <v>69</v>
      </c>
      <c r="V11" s="72" t="s">
        <v>85</v>
      </c>
      <c r="W11" s="74">
        <v>24</v>
      </c>
      <c r="X11" s="85">
        <v>64</v>
      </c>
      <c r="Y11" s="86">
        <v>43.7</v>
      </c>
      <c r="Z11" s="74">
        <v>47</v>
      </c>
      <c r="AA11" s="87">
        <v>45930</v>
      </c>
      <c r="AB11" s="87" t="s">
        <v>66</v>
      </c>
      <c r="AC11" s="87"/>
      <c r="AD11" s="57"/>
      <c r="AE11" s="57"/>
      <c r="AF11" s="57"/>
      <c r="AG11" s="159"/>
    </row>
    <row r="12" spans="1:33" ht="25.15" customHeight="1" x14ac:dyDescent="0.15">
      <c r="A12" s="7" t="s">
        <v>53</v>
      </c>
      <c r="B12" s="114" t="s">
        <v>173</v>
      </c>
      <c r="C12" s="44" t="s">
        <v>174</v>
      </c>
      <c r="D12" s="45">
        <v>8</v>
      </c>
      <c r="E12" s="46" t="s">
        <v>93</v>
      </c>
      <c r="F12" s="47" t="s">
        <v>176</v>
      </c>
      <c r="G12" s="48" t="s">
        <v>64</v>
      </c>
      <c r="H12" s="49">
        <v>0.35</v>
      </c>
      <c r="I12" s="48" t="s">
        <v>65</v>
      </c>
      <c r="J12" s="48" t="s">
        <v>116</v>
      </c>
      <c r="K12" s="50">
        <v>121</v>
      </c>
      <c r="L12" s="84">
        <v>1.22</v>
      </c>
      <c r="M12" s="71">
        <v>1.1599999999999999</v>
      </c>
      <c r="N12" s="58">
        <v>1.1599999999999999</v>
      </c>
      <c r="O12" s="178"/>
      <c r="P12" s="48" t="s">
        <v>66</v>
      </c>
      <c r="Q12" s="47" t="s">
        <v>99</v>
      </c>
      <c r="R12" s="48"/>
      <c r="S12" s="53">
        <v>0.05</v>
      </c>
      <c r="T12" s="48" t="s">
        <v>215</v>
      </c>
      <c r="U12" s="48" t="s">
        <v>70</v>
      </c>
      <c r="V12" s="48" t="s">
        <v>70</v>
      </c>
      <c r="W12" s="54">
        <v>26</v>
      </c>
      <c r="X12" s="59">
        <v>82</v>
      </c>
      <c r="Y12" s="56">
        <v>43.8</v>
      </c>
      <c r="Z12" s="54">
        <v>49</v>
      </c>
      <c r="AA12" s="57">
        <v>45930</v>
      </c>
      <c r="AB12" s="57" t="s">
        <v>66</v>
      </c>
      <c r="AC12" s="57"/>
      <c r="AD12" s="57"/>
      <c r="AE12" s="57"/>
      <c r="AF12" s="57"/>
      <c r="AG12" s="156"/>
    </row>
    <row r="13" spans="1:33" ht="25.15" customHeight="1" x14ac:dyDescent="0.15">
      <c r="A13" s="7" t="s">
        <v>53</v>
      </c>
      <c r="B13" s="114" t="s">
        <v>173</v>
      </c>
      <c r="C13" s="44" t="s">
        <v>174</v>
      </c>
      <c r="D13" s="45">
        <v>8</v>
      </c>
      <c r="E13" s="46" t="s">
        <v>161</v>
      </c>
      <c r="F13" s="47" t="s">
        <v>63</v>
      </c>
      <c r="G13" s="48" t="s">
        <v>64</v>
      </c>
      <c r="H13" s="49">
        <v>0.35</v>
      </c>
      <c r="I13" s="48" t="s">
        <v>65</v>
      </c>
      <c r="J13" s="48" t="s">
        <v>116</v>
      </c>
      <c r="K13" s="50">
        <v>52</v>
      </c>
      <c r="L13" s="84">
        <v>5.2</v>
      </c>
      <c r="M13" s="71">
        <v>3.64</v>
      </c>
      <c r="N13" s="58">
        <v>3.64</v>
      </c>
      <c r="O13" s="70">
        <v>1942</v>
      </c>
      <c r="P13" s="48" t="s">
        <v>66</v>
      </c>
      <c r="Q13" s="47" t="s">
        <v>67</v>
      </c>
      <c r="R13" s="48"/>
      <c r="S13" s="53"/>
      <c r="T13" s="48" t="s">
        <v>215</v>
      </c>
      <c r="U13" s="48" t="s">
        <v>70</v>
      </c>
      <c r="V13" s="48" t="s">
        <v>70</v>
      </c>
      <c r="W13" s="54">
        <v>8</v>
      </c>
      <c r="X13" s="55">
        <v>392</v>
      </c>
      <c r="Y13" s="56">
        <v>44.3</v>
      </c>
      <c r="Z13" s="54">
        <v>49</v>
      </c>
      <c r="AA13" s="57">
        <v>45930</v>
      </c>
      <c r="AB13" s="57" t="s">
        <v>66</v>
      </c>
      <c r="AC13" s="57"/>
      <c r="AD13" s="57"/>
      <c r="AE13" s="57"/>
      <c r="AF13" s="57"/>
      <c r="AG13" s="157" t="s">
        <v>175</v>
      </c>
    </row>
    <row r="14" spans="1:33" ht="25.15" customHeight="1" x14ac:dyDescent="0.15">
      <c r="A14" s="7" t="s">
        <v>53</v>
      </c>
      <c r="B14" s="114" t="s">
        <v>173</v>
      </c>
      <c r="C14" s="44" t="s">
        <v>174</v>
      </c>
      <c r="D14" s="45">
        <v>8</v>
      </c>
      <c r="E14" s="46" t="s">
        <v>130</v>
      </c>
      <c r="F14" s="47" t="s">
        <v>63</v>
      </c>
      <c r="G14" s="48" t="s">
        <v>64</v>
      </c>
      <c r="H14" s="49">
        <v>0.35</v>
      </c>
      <c r="I14" s="48" t="s">
        <v>65</v>
      </c>
      <c r="J14" s="47" t="s">
        <v>119</v>
      </c>
      <c r="K14" s="50">
        <v>60</v>
      </c>
      <c r="L14" s="84">
        <v>3.92</v>
      </c>
      <c r="M14" s="71">
        <v>0.39</v>
      </c>
      <c r="N14" s="58">
        <v>0.35</v>
      </c>
      <c r="O14" s="66">
        <v>158</v>
      </c>
      <c r="P14" s="48" t="s">
        <v>66</v>
      </c>
      <c r="Q14" s="47" t="s">
        <v>74</v>
      </c>
      <c r="R14" s="48" t="s">
        <v>195</v>
      </c>
      <c r="S14" s="53">
        <v>0.05</v>
      </c>
      <c r="T14" s="48" t="s">
        <v>215</v>
      </c>
      <c r="U14" s="48" t="s">
        <v>69</v>
      </c>
      <c r="V14" s="48" t="s">
        <v>70</v>
      </c>
      <c r="W14" s="54">
        <v>20</v>
      </c>
      <c r="X14" s="55">
        <f>ROUND(36*N14/M14,)</f>
        <v>32</v>
      </c>
      <c r="Y14" s="56">
        <v>43.8</v>
      </c>
      <c r="Z14" s="54">
        <v>48</v>
      </c>
      <c r="AA14" s="57">
        <v>45930</v>
      </c>
      <c r="AB14" s="57" t="s">
        <v>66</v>
      </c>
      <c r="AC14" s="57"/>
      <c r="AD14" s="57"/>
      <c r="AE14" s="57"/>
      <c r="AF14" s="57"/>
      <c r="AG14" s="156"/>
    </row>
    <row r="15" spans="1:33" ht="25.15" customHeight="1" x14ac:dyDescent="0.15">
      <c r="A15" s="7" t="s">
        <v>53</v>
      </c>
      <c r="B15" s="114" t="s">
        <v>173</v>
      </c>
      <c r="C15" s="44" t="s">
        <v>174</v>
      </c>
      <c r="D15" s="45">
        <v>10</v>
      </c>
      <c r="E15" s="46" t="s">
        <v>94</v>
      </c>
      <c r="F15" s="47" t="s">
        <v>63</v>
      </c>
      <c r="G15" s="48" t="s">
        <v>64</v>
      </c>
      <c r="H15" s="49">
        <v>0.35</v>
      </c>
      <c r="I15" s="48" t="s">
        <v>65</v>
      </c>
      <c r="J15" s="48" t="s">
        <v>73</v>
      </c>
      <c r="K15" s="50">
        <v>48</v>
      </c>
      <c r="L15" s="84">
        <v>4.66</v>
      </c>
      <c r="M15" s="71">
        <v>4.1900000000000004</v>
      </c>
      <c r="N15" s="58">
        <v>4.1900000000000004</v>
      </c>
      <c r="O15" s="174">
        <v>1804</v>
      </c>
      <c r="P15" s="48" t="s">
        <v>66</v>
      </c>
      <c r="Q15" s="47" t="s">
        <v>67</v>
      </c>
      <c r="R15" s="47"/>
      <c r="S15" s="53"/>
      <c r="T15" s="48" t="s">
        <v>215</v>
      </c>
      <c r="U15" s="48" t="s">
        <v>69</v>
      </c>
      <c r="V15" s="48" t="s">
        <v>70</v>
      </c>
      <c r="W15" s="54">
        <v>11</v>
      </c>
      <c r="X15" s="59">
        <v>397</v>
      </c>
      <c r="Y15" s="56">
        <v>42.2</v>
      </c>
      <c r="Z15" s="54">
        <v>45</v>
      </c>
      <c r="AA15" s="57">
        <v>45930</v>
      </c>
      <c r="AB15" s="57" t="s">
        <v>66</v>
      </c>
      <c r="AC15" s="57"/>
      <c r="AD15" s="57"/>
      <c r="AE15" s="57"/>
      <c r="AF15" s="57"/>
      <c r="AG15" s="157" t="s">
        <v>177</v>
      </c>
    </row>
    <row r="16" spans="1:33" ht="25.15" customHeight="1" x14ac:dyDescent="0.15">
      <c r="A16" s="7" t="s">
        <v>53</v>
      </c>
      <c r="B16" s="114" t="s">
        <v>173</v>
      </c>
      <c r="C16" s="44" t="s">
        <v>174</v>
      </c>
      <c r="D16" s="45">
        <v>10</v>
      </c>
      <c r="E16" s="46" t="s">
        <v>178</v>
      </c>
      <c r="F16" s="47" t="s">
        <v>63</v>
      </c>
      <c r="G16" s="48" t="s">
        <v>64</v>
      </c>
      <c r="H16" s="49">
        <v>0.35</v>
      </c>
      <c r="I16" s="48" t="s">
        <v>65</v>
      </c>
      <c r="J16" s="48" t="s">
        <v>73</v>
      </c>
      <c r="K16" s="50">
        <v>44</v>
      </c>
      <c r="L16" s="84">
        <v>3.5</v>
      </c>
      <c r="M16" s="71">
        <v>2.4500000000000002</v>
      </c>
      <c r="N16" s="58">
        <v>2.4500000000000002</v>
      </c>
      <c r="O16" s="175"/>
      <c r="P16" s="48" t="s">
        <v>66</v>
      </c>
      <c r="Q16" s="47" t="s">
        <v>74</v>
      </c>
      <c r="R16" s="48" t="s">
        <v>195</v>
      </c>
      <c r="S16" s="53">
        <v>0.1</v>
      </c>
      <c r="T16" s="48" t="s">
        <v>215</v>
      </c>
      <c r="U16" s="48" t="s">
        <v>69</v>
      </c>
      <c r="V16" s="48" t="s">
        <v>70</v>
      </c>
      <c r="W16" s="54">
        <v>11</v>
      </c>
      <c r="X16" s="55">
        <v>240</v>
      </c>
      <c r="Y16" s="56">
        <v>42.2</v>
      </c>
      <c r="Z16" s="54">
        <v>45</v>
      </c>
      <c r="AA16" s="57">
        <v>45930</v>
      </c>
      <c r="AB16" s="57" t="s">
        <v>66</v>
      </c>
      <c r="AC16" s="57"/>
      <c r="AD16" s="57"/>
      <c r="AE16" s="57"/>
      <c r="AF16" s="57"/>
      <c r="AG16" s="156"/>
    </row>
    <row r="17" spans="1:33" ht="24.75" customHeight="1" thickBot="1" x14ac:dyDescent="0.2">
      <c r="A17" s="7"/>
      <c r="B17" s="8"/>
      <c r="C17" s="9"/>
      <c r="D17" s="10"/>
      <c r="E17" s="11"/>
      <c r="F17" s="12"/>
      <c r="G17" s="13"/>
      <c r="H17" s="14"/>
      <c r="I17" s="13"/>
      <c r="J17" s="13"/>
      <c r="K17" s="15"/>
      <c r="L17" s="16"/>
      <c r="M17" s="90"/>
      <c r="N17" s="16"/>
      <c r="O17" s="17"/>
      <c r="P17" s="13"/>
      <c r="Q17" s="12"/>
      <c r="R17" s="13"/>
      <c r="S17" s="16"/>
      <c r="T17" s="13"/>
      <c r="U17" s="13"/>
      <c r="V17" s="13"/>
      <c r="W17" s="18"/>
      <c r="X17" s="19"/>
      <c r="Y17" s="20"/>
      <c r="Z17" s="18"/>
      <c r="AA17" s="21"/>
      <c r="AB17" s="22"/>
      <c r="AC17" s="22"/>
      <c r="AD17" s="22"/>
      <c r="AE17" s="22"/>
      <c r="AF17" s="34"/>
      <c r="AG17" s="23"/>
    </row>
    <row r="18" spans="1:33" ht="30.75" customHeight="1" x14ac:dyDescent="0.15">
      <c r="B18" s="4" t="s">
        <v>36</v>
      </c>
      <c r="C18" s="4"/>
      <c r="D18" s="26"/>
      <c r="E18" s="26"/>
      <c r="F18" s="4"/>
      <c r="G18" s="4"/>
      <c r="H18" s="4"/>
      <c r="I18" s="26"/>
      <c r="J18" s="27"/>
      <c r="K18" s="26"/>
      <c r="L18" s="26"/>
      <c r="M18" s="26"/>
      <c r="N18" s="28">
        <f>SUM(N4:N17)</f>
        <v>39.409999999999997</v>
      </c>
      <c r="O18" s="26"/>
      <c r="P18" s="4"/>
      <c r="Q18" s="4"/>
      <c r="R18" s="26"/>
      <c r="S18" s="33"/>
      <c r="T18" s="4"/>
      <c r="U18" s="4"/>
      <c r="V18" s="4"/>
      <c r="W18" s="26"/>
      <c r="X18" s="42">
        <f>SUM(X4:X17)</f>
        <v>5451</v>
      </c>
    </row>
    <row r="19" spans="1:33" x14ac:dyDescent="0.15">
      <c r="J19" s="2"/>
    </row>
    <row r="20" spans="1:33" x14ac:dyDescent="0.15">
      <c r="J20" s="2"/>
    </row>
    <row r="21" spans="1:33" x14ac:dyDescent="0.15">
      <c r="J21" s="2"/>
    </row>
    <row r="22" spans="1:33" x14ac:dyDescent="0.15">
      <c r="J22" s="2"/>
    </row>
    <row r="23" spans="1:33" x14ac:dyDescent="0.15">
      <c r="J23" s="2"/>
    </row>
    <row r="24" spans="1:33" x14ac:dyDescent="0.15">
      <c r="J24" s="2"/>
    </row>
    <row r="25" spans="1:33" x14ac:dyDescent="0.15">
      <c r="J25" s="2"/>
    </row>
    <row r="26" spans="1:33" x14ac:dyDescent="0.15">
      <c r="J26" s="2"/>
    </row>
    <row r="27" spans="1:33" x14ac:dyDescent="0.15">
      <c r="J27" s="2"/>
    </row>
    <row r="28" spans="1:33" x14ac:dyDescent="0.15">
      <c r="J28" s="2"/>
    </row>
    <row r="29" spans="1:33" x14ac:dyDescent="0.15">
      <c r="J29" s="2"/>
    </row>
    <row r="30" spans="1:33" x14ac:dyDescent="0.15">
      <c r="J30" s="2"/>
    </row>
    <row r="31" spans="1:33" x14ac:dyDescent="0.15">
      <c r="J31" s="2"/>
    </row>
    <row r="32" spans="1:33" x14ac:dyDescent="0.15">
      <c r="J32" s="2"/>
    </row>
    <row r="33" spans="10:10" x14ac:dyDescent="0.15">
      <c r="J33" s="2"/>
    </row>
    <row r="34" spans="10:10" x14ac:dyDescent="0.15">
      <c r="J34" s="2"/>
    </row>
    <row r="35" spans="10:10" x14ac:dyDescent="0.15">
      <c r="J35" s="2"/>
    </row>
    <row r="36" spans="10:10" x14ac:dyDescent="0.15">
      <c r="J36" s="2"/>
    </row>
    <row r="37" spans="10:10" x14ac:dyDescent="0.15">
      <c r="J37" s="2"/>
    </row>
    <row r="38" spans="10:10" x14ac:dyDescent="0.15">
      <c r="J38" s="2"/>
    </row>
    <row r="39" spans="10:10" x14ac:dyDescent="0.15">
      <c r="J39" s="2"/>
    </row>
    <row r="40" spans="10:10" x14ac:dyDescent="0.15">
      <c r="J40" s="2"/>
    </row>
    <row r="41" spans="10:10" x14ac:dyDescent="0.15">
      <c r="J41" s="2"/>
    </row>
    <row r="42" spans="10:10" x14ac:dyDescent="0.15">
      <c r="J42" s="2"/>
    </row>
    <row r="43" spans="10:10" x14ac:dyDescent="0.15">
      <c r="J43" s="2"/>
    </row>
    <row r="44" spans="10:10" x14ac:dyDescent="0.15">
      <c r="J44" s="2"/>
    </row>
    <row r="45" spans="10:10" x14ac:dyDescent="0.15">
      <c r="J45" s="2"/>
    </row>
    <row r="46" spans="10:10" x14ac:dyDescent="0.15">
      <c r="J46" s="2"/>
    </row>
    <row r="47" spans="10:10" x14ac:dyDescent="0.15">
      <c r="J47" s="2"/>
    </row>
    <row r="48" spans="10:10" x14ac:dyDescent="0.15">
      <c r="J48" s="2"/>
    </row>
    <row r="49" spans="10:10" x14ac:dyDescent="0.15">
      <c r="J49" s="2"/>
    </row>
    <row r="50" spans="10:10" x14ac:dyDescent="0.15">
      <c r="J50" s="2"/>
    </row>
    <row r="51" spans="10:10" x14ac:dyDescent="0.15">
      <c r="J51" s="2"/>
    </row>
    <row r="52" spans="10:10" x14ac:dyDescent="0.15">
      <c r="J52" s="2"/>
    </row>
    <row r="53" spans="10:10" x14ac:dyDescent="0.15">
      <c r="J53" s="2"/>
    </row>
    <row r="54" spans="10:10" x14ac:dyDescent="0.15">
      <c r="J54" s="2"/>
    </row>
    <row r="55" spans="10:10" x14ac:dyDescent="0.15">
      <c r="J55" s="2"/>
    </row>
    <row r="56" spans="10:10" x14ac:dyDescent="0.15">
      <c r="J56" s="2"/>
    </row>
    <row r="57" spans="10:10" x14ac:dyDescent="0.15">
      <c r="J57" s="2"/>
    </row>
    <row r="58" spans="10:10" x14ac:dyDescent="0.15">
      <c r="J58" s="2"/>
    </row>
    <row r="59" spans="10:10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</sheetData>
  <autoFilter ref="A3:AG16" xr:uid="{ED2D7F5F-4FCB-4C1F-BA68-E00579C824CA}">
    <filterColumn colId="3" showButton="0"/>
  </autoFilter>
  <mergeCells count="6">
    <mergeCell ref="O15:O16"/>
    <mergeCell ref="B1:M1"/>
    <mergeCell ref="N1:AG1"/>
    <mergeCell ref="AA2:AD2"/>
    <mergeCell ref="D3:E3"/>
    <mergeCell ref="O5:O12"/>
  </mergeCells>
  <phoneticPr fontId="2"/>
  <dataValidations count="18">
    <dataValidation type="list" allowBlank="1" showInputMessage="1" showErrorMessage="1" sqref="AG2 AA2:AD2" xr:uid="{4A8ADC42-C82B-471F-9EF7-D993640099AC}">
      <formula1>#REF!</formula1>
    </dataValidation>
    <dataValidation type="list" allowBlank="1" showInputMessage="1" showErrorMessage="1" sqref="I4:I16" xr:uid="{548794C3-6484-4A19-8A6F-B01703B73932}">
      <formula1>$AN$88:$AN$89</formula1>
    </dataValidation>
    <dataValidation type="list" allowBlank="1" showInputMessage="1" showErrorMessage="1" sqref="AB4:AB16 P4:P16" xr:uid="{3BAE0B38-A200-4ED0-88BB-63564196EEF7}">
      <formula1>$AP$88:$AP$89</formula1>
    </dataValidation>
    <dataValidation type="list" allowBlank="1" showInputMessage="1" showErrorMessage="1" sqref="U4:U16" xr:uid="{69CB41A8-F5CD-49C6-BC4E-805ED55DE945}">
      <formula1>$AR$88:$AR$91</formula1>
    </dataValidation>
    <dataValidation type="list" allowBlank="1" showInputMessage="1" showErrorMessage="1" sqref="V4:V16" xr:uid="{FA5563AE-2FB0-4E15-BC17-54484A496C73}">
      <formula1>$AS$88:$AS$91</formula1>
    </dataValidation>
    <dataValidation type="list" allowBlank="1" showInputMessage="1" showErrorMessage="1" sqref="G4:G16" xr:uid="{1A3CF1F7-E1F6-440D-8EA2-B6D85DE865F0}">
      <formula1>$AL$88:$AL$90</formula1>
    </dataValidation>
    <dataValidation type="list" allowBlank="1" showInputMessage="1" showErrorMessage="1" sqref="F4:F16" xr:uid="{989F84F6-3984-4456-B7E6-841CAEAE3BBF}">
      <formula1>$AK$88:$AK$98</formula1>
    </dataValidation>
    <dataValidation type="list" allowBlank="1" showInputMessage="1" showErrorMessage="1" sqref="Q4:Q16" xr:uid="{6BB08130-D054-4968-B299-11B1BEBE8064}">
      <formula1>$AQ$88:$AQ$93</formula1>
    </dataValidation>
    <dataValidation type="list" allowBlank="1" showInputMessage="1" showErrorMessage="1" sqref="AC4:AF16" xr:uid="{2C70B9EE-5B90-4FFB-AD9A-6992F334D4B6}">
      <formula1>$AT$88:$AT$89</formula1>
    </dataValidation>
    <dataValidation type="list" allowBlank="1" showInputMessage="1" showErrorMessage="1" sqref="R9:R10 R15 R4 R13" xr:uid="{7993B237-81CE-462E-9285-BB381DB29E60}">
      <formula1>$AQ$88:$AQ$90</formula1>
    </dataValidation>
    <dataValidation type="list" allowBlank="1" showInputMessage="1" showErrorMessage="1" sqref="P17 AB17" xr:uid="{9A55DE44-11C0-41C0-B670-22D3E9E2501F}">
      <formula1>$AM$65:$AM$66</formula1>
    </dataValidation>
    <dataValidation type="list" allowBlank="1" showInputMessage="1" showErrorMessage="1" sqref="AC17:AF17" xr:uid="{2501D2B2-39D6-46A7-B32B-C8230352194C}">
      <formula1>$AQ$65:$AQ$66</formula1>
    </dataValidation>
    <dataValidation type="list" allowBlank="1" showInputMessage="1" showErrorMessage="1" sqref="F17" xr:uid="{10428800-018B-4BF3-B79F-08BA15BED164}">
      <formula1>$AH$65:$AH$75</formula1>
    </dataValidation>
    <dataValidation type="list" allowBlank="1" showInputMessage="1" showErrorMessage="1" sqref="G17" xr:uid="{A718183E-9E28-4DFD-A399-C3FBA23057C1}">
      <formula1>$AI$65:$AI$67</formula1>
    </dataValidation>
    <dataValidation type="list" allowBlank="1" showInputMessage="1" showErrorMessage="1" sqref="I17" xr:uid="{DAD93CA8-8B82-4F16-BFA5-D179213AACC9}">
      <formula1>$AK$65:$AK$66</formula1>
    </dataValidation>
    <dataValidation type="list" allowBlank="1" showInputMessage="1" showErrorMessage="1" sqref="Q17" xr:uid="{90D754FB-7E5F-41F4-9D03-F833089B3FBC}">
      <formula1>$AN$65:$AN$70</formula1>
    </dataValidation>
    <dataValidation type="list" allowBlank="1" showInputMessage="1" showErrorMessage="1" sqref="V17" xr:uid="{86E8788F-D400-4F2D-989B-9E7D6F8BCBE6}">
      <formula1>$AP$65:$AP$68</formula1>
    </dataValidation>
    <dataValidation type="list" allowBlank="1" showInputMessage="1" showErrorMessage="1" sqref="U17" xr:uid="{044D7C4D-E65F-4CA4-A6A7-947A9E847764}">
      <formula1>$AO$65:$AO$68</formula1>
    </dataValidation>
  </dataValidations>
  <pageMargins left="0.70866141732283472" right="0.39370078740157483" top="0.74803149606299213" bottom="0.74803149606299213" header="0.31496062992125984" footer="0.31496062992125984"/>
  <pageSetup paperSize="9" scale="5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B4FF6-7943-4387-82AB-0B9A7B4DE9F3}">
  <sheetPr>
    <pageSetUpPr fitToPage="1"/>
  </sheetPr>
  <dimension ref="A1:AG83"/>
  <sheetViews>
    <sheetView view="pageBreakPreview" zoomScale="85" zoomScaleNormal="100" zoomScaleSheetLayoutView="85" workbookViewId="0">
      <selection activeCell="J16" sqref="J16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32" customWidth="1"/>
    <col min="20" max="22" width="4.25" style="1" customWidth="1"/>
    <col min="23" max="23" width="9" bestFit="1" customWidth="1"/>
    <col min="24" max="26" width="8.375" customWidth="1"/>
    <col min="27" max="27" width="9.5" bestFit="1" customWidth="1"/>
    <col min="28" max="28" width="6.625" style="1" customWidth="1"/>
    <col min="29" max="29" width="4.5" style="1" customWidth="1"/>
    <col min="30" max="32" width="4.5" customWidth="1"/>
    <col min="33" max="33" width="16.125" style="1" customWidth="1"/>
  </cols>
  <sheetData>
    <row r="1" spans="1:33" ht="28.9" customHeight="1" x14ac:dyDescent="0.15">
      <c r="B1" s="165" t="s">
        <v>37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 t="s">
        <v>191</v>
      </c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</row>
    <row r="2" spans="1:33" ht="19.899999999999999" customHeight="1" thickBot="1" x14ac:dyDescent="0.2">
      <c r="N2" s="64"/>
      <c r="X2" s="35"/>
      <c r="AA2" s="171"/>
      <c r="AB2" s="171"/>
      <c r="AC2" s="171"/>
      <c r="AD2" s="171"/>
      <c r="AE2" s="24"/>
      <c r="AF2" s="24"/>
      <c r="AG2" s="25"/>
    </row>
    <row r="3" spans="1:33" ht="90" customHeight="1" x14ac:dyDescent="0.15">
      <c r="A3" s="5" t="s">
        <v>29</v>
      </c>
      <c r="B3" s="36" t="s">
        <v>0</v>
      </c>
      <c r="C3" s="37" t="s">
        <v>1</v>
      </c>
      <c r="D3" s="168" t="s">
        <v>2</v>
      </c>
      <c r="E3" s="168"/>
      <c r="F3" s="38" t="s">
        <v>3</v>
      </c>
      <c r="G3" s="39" t="s">
        <v>194</v>
      </c>
      <c r="H3" s="39" t="s">
        <v>4</v>
      </c>
      <c r="I3" s="39" t="s">
        <v>5</v>
      </c>
      <c r="J3" s="39" t="s">
        <v>6</v>
      </c>
      <c r="K3" s="37" t="s">
        <v>7</v>
      </c>
      <c r="L3" s="39" t="s">
        <v>8</v>
      </c>
      <c r="M3" s="69" t="s">
        <v>9</v>
      </c>
      <c r="N3" s="39" t="s">
        <v>10</v>
      </c>
      <c r="O3" s="39" t="s">
        <v>11</v>
      </c>
      <c r="P3" s="39" t="s">
        <v>12</v>
      </c>
      <c r="Q3" s="39" t="s">
        <v>13</v>
      </c>
      <c r="R3" s="39" t="s">
        <v>14</v>
      </c>
      <c r="S3" s="40" t="s">
        <v>15</v>
      </c>
      <c r="T3" s="39" t="s">
        <v>16</v>
      </c>
      <c r="U3" s="39" t="s">
        <v>17</v>
      </c>
      <c r="V3" s="39" t="s">
        <v>18</v>
      </c>
      <c r="W3" s="39" t="s">
        <v>19</v>
      </c>
      <c r="X3" s="39" t="s">
        <v>20</v>
      </c>
      <c r="Y3" s="39" t="s">
        <v>21</v>
      </c>
      <c r="Z3" s="39" t="s">
        <v>22</v>
      </c>
      <c r="AA3" s="39" t="s">
        <v>23</v>
      </c>
      <c r="AB3" s="39" t="s">
        <v>24</v>
      </c>
      <c r="AC3" s="39" t="s">
        <v>25</v>
      </c>
      <c r="AD3" s="39" t="s">
        <v>26</v>
      </c>
      <c r="AE3" s="39" t="s">
        <v>27</v>
      </c>
      <c r="AF3" s="37" t="s">
        <v>56</v>
      </c>
      <c r="AG3" s="41" t="s">
        <v>28</v>
      </c>
    </row>
    <row r="4" spans="1:33" s="3" customFormat="1" ht="55.5" customHeight="1" x14ac:dyDescent="0.15">
      <c r="A4" s="7" t="s">
        <v>53</v>
      </c>
      <c r="B4" s="114" t="s">
        <v>179</v>
      </c>
      <c r="C4" s="44" t="s">
        <v>180</v>
      </c>
      <c r="D4" s="45">
        <v>208</v>
      </c>
      <c r="E4" s="46" t="s">
        <v>134</v>
      </c>
      <c r="F4" s="47" t="s">
        <v>144</v>
      </c>
      <c r="G4" s="48" t="s">
        <v>137</v>
      </c>
      <c r="H4" s="49">
        <v>1</v>
      </c>
      <c r="I4" s="48" t="s">
        <v>65</v>
      </c>
      <c r="J4" s="48" t="s">
        <v>181</v>
      </c>
      <c r="K4" s="50">
        <v>65</v>
      </c>
      <c r="L4" s="48">
        <v>34.729999999999997</v>
      </c>
      <c r="M4" s="71">
        <v>10</v>
      </c>
      <c r="N4" s="58">
        <f>ROUND((18730+5816+19129+23955)/10000,2)</f>
        <v>6.76</v>
      </c>
      <c r="O4" s="174">
        <f>ROUND(884.065+709.004+842.143,)</f>
        <v>2435</v>
      </c>
      <c r="P4" s="48" t="s">
        <v>138</v>
      </c>
      <c r="Q4" s="47" t="s">
        <v>99</v>
      </c>
      <c r="R4" s="48"/>
      <c r="S4" s="53">
        <v>0.1</v>
      </c>
      <c r="T4" s="48" t="s">
        <v>215</v>
      </c>
      <c r="U4" s="48" t="s">
        <v>69</v>
      </c>
      <c r="V4" s="48" t="s">
        <v>70</v>
      </c>
      <c r="W4" s="54">
        <v>18.656574879314086</v>
      </c>
      <c r="X4" s="68">
        <f>ROUND(4089*N4/M4,)</f>
        <v>2764</v>
      </c>
      <c r="Y4" s="56">
        <v>96.2</v>
      </c>
      <c r="Z4" s="54">
        <v>139</v>
      </c>
      <c r="AA4" s="57">
        <v>45961</v>
      </c>
      <c r="AB4" s="57" t="s">
        <v>66</v>
      </c>
      <c r="AC4" s="57"/>
      <c r="AD4" s="57"/>
      <c r="AE4" s="57"/>
      <c r="AF4" s="57" t="s">
        <v>146</v>
      </c>
      <c r="AG4" s="157" t="s">
        <v>240</v>
      </c>
    </row>
    <row r="5" spans="1:33" s="3" customFormat="1" ht="55.5" customHeight="1" x14ac:dyDescent="0.15">
      <c r="A5" s="7" t="s">
        <v>53</v>
      </c>
      <c r="B5" s="114" t="s">
        <v>179</v>
      </c>
      <c r="C5" s="44" t="s">
        <v>180</v>
      </c>
      <c r="D5" s="45">
        <v>208</v>
      </c>
      <c r="E5" s="46" t="s">
        <v>182</v>
      </c>
      <c r="F5" s="47" t="s">
        <v>144</v>
      </c>
      <c r="G5" s="48" t="s">
        <v>137</v>
      </c>
      <c r="H5" s="49">
        <v>1</v>
      </c>
      <c r="I5" s="48" t="s">
        <v>65</v>
      </c>
      <c r="J5" s="47" t="s">
        <v>119</v>
      </c>
      <c r="K5" s="50">
        <v>74</v>
      </c>
      <c r="L5" s="48">
        <v>0.65</v>
      </c>
      <c r="M5" s="71">
        <v>0.65</v>
      </c>
      <c r="N5" s="58">
        <f>ROUND(4461/10000,2)</f>
        <v>0.45</v>
      </c>
      <c r="O5" s="175"/>
      <c r="P5" s="48" t="s">
        <v>138</v>
      </c>
      <c r="Q5" s="47" t="s">
        <v>99</v>
      </c>
      <c r="R5" s="48"/>
      <c r="S5" s="53">
        <v>0.05</v>
      </c>
      <c r="T5" s="48" t="s">
        <v>215</v>
      </c>
      <c r="U5" s="48" t="s">
        <v>70</v>
      </c>
      <c r="V5" s="48" t="s">
        <v>70</v>
      </c>
      <c r="W5" s="54">
        <v>4.3775387842515698</v>
      </c>
      <c r="X5" s="68">
        <f>ROUND(254*N5/M5,)</f>
        <v>176</v>
      </c>
      <c r="Y5" s="56">
        <v>96.2</v>
      </c>
      <c r="Z5" s="54">
        <v>139</v>
      </c>
      <c r="AA5" s="57">
        <v>45961</v>
      </c>
      <c r="AB5" s="57" t="s">
        <v>66</v>
      </c>
      <c r="AC5" s="57"/>
      <c r="AD5" s="57"/>
      <c r="AE5" s="57"/>
      <c r="AF5" s="57" t="s">
        <v>146</v>
      </c>
      <c r="AG5" s="157" t="s">
        <v>240</v>
      </c>
    </row>
    <row r="6" spans="1:33" s="3" customFormat="1" ht="24.6" customHeight="1" x14ac:dyDescent="0.15">
      <c r="A6" s="7" t="s">
        <v>53</v>
      </c>
      <c r="B6" s="114" t="s">
        <v>179</v>
      </c>
      <c r="C6" s="44" t="s">
        <v>183</v>
      </c>
      <c r="D6" s="45">
        <v>215</v>
      </c>
      <c r="E6" s="46" t="s">
        <v>157</v>
      </c>
      <c r="F6" s="47" t="s">
        <v>63</v>
      </c>
      <c r="G6" s="48" t="s">
        <v>64</v>
      </c>
      <c r="H6" s="49">
        <v>0.35</v>
      </c>
      <c r="I6" s="48" t="s">
        <v>65</v>
      </c>
      <c r="J6" s="48" t="s">
        <v>181</v>
      </c>
      <c r="K6" s="50">
        <v>48</v>
      </c>
      <c r="L6" s="48">
        <v>6.88</v>
      </c>
      <c r="M6" s="71">
        <v>6.88</v>
      </c>
      <c r="N6" s="58">
        <f>6.88-0.1</f>
        <v>6.78</v>
      </c>
      <c r="O6" s="174">
        <f>ROUND(4172.61+369.03,)</f>
        <v>4542</v>
      </c>
      <c r="P6" s="48" t="s">
        <v>66</v>
      </c>
      <c r="Q6" s="47" t="s">
        <v>74</v>
      </c>
      <c r="R6" s="48" t="s">
        <v>195</v>
      </c>
      <c r="S6" s="53">
        <v>0.1</v>
      </c>
      <c r="T6" s="48" t="s">
        <v>215</v>
      </c>
      <c r="U6" s="48" t="s">
        <v>69</v>
      </c>
      <c r="V6" s="48" t="s">
        <v>85</v>
      </c>
      <c r="W6" s="54">
        <v>5.3082780883643732</v>
      </c>
      <c r="X6" s="68">
        <f>ROUND(861*N6/M6,)</f>
        <v>848</v>
      </c>
      <c r="Y6" s="56">
        <v>94.100000000000009</v>
      </c>
      <c r="Z6" s="54">
        <v>129</v>
      </c>
      <c r="AA6" s="57">
        <v>45961</v>
      </c>
      <c r="AB6" s="57" t="s">
        <v>66</v>
      </c>
      <c r="AC6" s="57"/>
      <c r="AD6" s="57"/>
      <c r="AE6" s="57"/>
      <c r="AF6" s="57" t="s">
        <v>146</v>
      </c>
      <c r="AG6" s="156"/>
    </row>
    <row r="7" spans="1:33" s="3" customFormat="1" ht="24.6" customHeight="1" x14ac:dyDescent="0.15">
      <c r="A7" s="7" t="s">
        <v>53</v>
      </c>
      <c r="B7" s="114" t="s">
        <v>179</v>
      </c>
      <c r="C7" s="44" t="s">
        <v>183</v>
      </c>
      <c r="D7" s="45">
        <v>215</v>
      </c>
      <c r="E7" s="46" t="s">
        <v>75</v>
      </c>
      <c r="F7" s="47" t="s">
        <v>63</v>
      </c>
      <c r="G7" s="48" t="s">
        <v>64</v>
      </c>
      <c r="H7" s="49">
        <v>0.35</v>
      </c>
      <c r="I7" s="48" t="s">
        <v>65</v>
      </c>
      <c r="J7" s="48" t="s">
        <v>181</v>
      </c>
      <c r="K7" s="50">
        <v>47</v>
      </c>
      <c r="L7" s="48">
        <v>11.81</v>
      </c>
      <c r="M7" s="71">
        <v>11.81</v>
      </c>
      <c r="N7" s="58">
        <v>11.81</v>
      </c>
      <c r="O7" s="179"/>
      <c r="P7" s="48" t="s">
        <v>66</v>
      </c>
      <c r="Q7" s="47" t="s">
        <v>67</v>
      </c>
      <c r="R7" s="48"/>
      <c r="S7" s="53"/>
      <c r="T7" s="48" t="s">
        <v>215</v>
      </c>
      <c r="U7" s="48" t="s">
        <v>69</v>
      </c>
      <c r="V7" s="48" t="s">
        <v>85</v>
      </c>
      <c r="W7" s="54">
        <v>10.959189850009817</v>
      </c>
      <c r="X7" s="68">
        <f>ROUND(1767*N7/M7,)</f>
        <v>1767</v>
      </c>
      <c r="Y7" s="56">
        <v>94.100000000000009</v>
      </c>
      <c r="Z7" s="54">
        <v>129</v>
      </c>
      <c r="AA7" s="57">
        <v>45961</v>
      </c>
      <c r="AB7" s="57" t="s">
        <v>66</v>
      </c>
      <c r="AC7" s="57"/>
      <c r="AD7" s="57"/>
      <c r="AE7" s="57"/>
      <c r="AF7" s="57" t="s">
        <v>146</v>
      </c>
      <c r="AG7" s="157" t="s">
        <v>184</v>
      </c>
    </row>
    <row r="8" spans="1:33" s="3" customFormat="1" ht="24.6" customHeight="1" x14ac:dyDescent="0.15">
      <c r="A8" s="7" t="s">
        <v>53</v>
      </c>
      <c r="B8" s="115" t="s">
        <v>179</v>
      </c>
      <c r="C8" s="48" t="s">
        <v>183</v>
      </c>
      <c r="D8" s="45">
        <v>215</v>
      </c>
      <c r="E8" s="46" t="s">
        <v>135</v>
      </c>
      <c r="F8" s="47" t="s">
        <v>63</v>
      </c>
      <c r="G8" s="48" t="s">
        <v>64</v>
      </c>
      <c r="H8" s="49">
        <v>0.35</v>
      </c>
      <c r="I8" s="48" t="s">
        <v>65</v>
      </c>
      <c r="J8" s="48" t="s">
        <v>116</v>
      </c>
      <c r="K8" s="50">
        <v>46</v>
      </c>
      <c r="L8" s="48">
        <v>4.78</v>
      </c>
      <c r="M8" s="71">
        <v>4.78</v>
      </c>
      <c r="N8" s="58">
        <f>4.78-0.2</f>
        <v>4.58</v>
      </c>
      <c r="O8" s="179"/>
      <c r="P8" s="48" t="s">
        <v>66</v>
      </c>
      <c r="Q8" s="47" t="s">
        <v>67</v>
      </c>
      <c r="R8" s="48"/>
      <c r="S8" s="53"/>
      <c r="T8" s="48" t="s">
        <v>215</v>
      </c>
      <c r="U8" s="48" t="s">
        <v>69</v>
      </c>
      <c r="V8" s="48" t="s">
        <v>85</v>
      </c>
      <c r="W8" s="54">
        <v>7.0446083236684096</v>
      </c>
      <c r="X8" s="68">
        <f>ROUND(697*N8/M8,)</f>
        <v>668</v>
      </c>
      <c r="Y8" s="56">
        <v>94.7</v>
      </c>
      <c r="Z8" s="54">
        <v>132</v>
      </c>
      <c r="AA8" s="57">
        <v>45961</v>
      </c>
      <c r="AB8" s="57" t="s">
        <v>66</v>
      </c>
      <c r="AC8" s="57"/>
      <c r="AD8" s="57"/>
      <c r="AE8" s="57"/>
      <c r="AF8" s="57" t="s">
        <v>146</v>
      </c>
      <c r="AG8" s="157" t="s">
        <v>184</v>
      </c>
    </row>
    <row r="9" spans="1:33" s="3" customFormat="1" ht="24.6" customHeight="1" x14ac:dyDescent="0.15">
      <c r="A9" s="7" t="s">
        <v>53</v>
      </c>
      <c r="B9" s="115" t="s">
        <v>179</v>
      </c>
      <c r="C9" s="48" t="s">
        <v>183</v>
      </c>
      <c r="D9" s="45">
        <v>215</v>
      </c>
      <c r="E9" s="46" t="s">
        <v>140</v>
      </c>
      <c r="F9" s="47" t="s">
        <v>63</v>
      </c>
      <c r="G9" s="48" t="s">
        <v>64</v>
      </c>
      <c r="H9" s="49">
        <v>0.35</v>
      </c>
      <c r="I9" s="48" t="s">
        <v>65</v>
      </c>
      <c r="J9" s="48" t="s">
        <v>116</v>
      </c>
      <c r="K9" s="50">
        <v>46</v>
      </c>
      <c r="L9" s="84">
        <v>6.3</v>
      </c>
      <c r="M9" s="71">
        <v>6.3</v>
      </c>
      <c r="N9" s="58">
        <f>6.3-0.04</f>
        <v>6.26</v>
      </c>
      <c r="O9" s="179"/>
      <c r="P9" s="48" t="s">
        <v>66</v>
      </c>
      <c r="Q9" s="47" t="s">
        <v>67</v>
      </c>
      <c r="R9" s="48"/>
      <c r="S9" s="53"/>
      <c r="T9" s="48" t="s">
        <v>215</v>
      </c>
      <c r="U9" s="48" t="s">
        <v>69</v>
      </c>
      <c r="V9" s="48" t="s">
        <v>70</v>
      </c>
      <c r="W9" s="54">
        <v>4.2819139316299832</v>
      </c>
      <c r="X9" s="68">
        <f>ROUND(782*N9/M9,)</f>
        <v>777</v>
      </c>
      <c r="Y9" s="56">
        <v>94.7</v>
      </c>
      <c r="Z9" s="54">
        <v>132</v>
      </c>
      <c r="AA9" s="57">
        <v>45961</v>
      </c>
      <c r="AB9" s="57" t="s">
        <v>66</v>
      </c>
      <c r="AC9" s="57"/>
      <c r="AD9" s="57"/>
      <c r="AE9" s="57"/>
      <c r="AF9" s="57" t="s">
        <v>146</v>
      </c>
      <c r="AG9" s="157" t="s">
        <v>184</v>
      </c>
    </row>
    <row r="10" spans="1:33" s="3" customFormat="1" ht="24.6" customHeight="1" x14ac:dyDescent="0.15">
      <c r="A10" s="7" t="s">
        <v>53</v>
      </c>
      <c r="B10" s="115" t="s">
        <v>179</v>
      </c>
      <c r="C10" s="48" t="s">
        <v>183</v>
      </c>
      <c r="D10" s="45">
        <v>215</v>
      </c>
      <c r="E10" s="46" t="s">
        <v>121</v>
      </c>
      <c r="F10" s="47" t="s">
        <v>63</v>
      </c>
      <c r="G10" s="48" t="s">
        <v>64</v>
      </c>
      <c r="H10" s="49">
        <v>0.35</v>
      </c>
      <c r="I10" s="48" t="s">
        <v>65</v>
      </c>
      <c r="J10" s="48" t="s">
        <v>116</v>
      </c>
      <c r="K10" s="50">
        <v>39</v>
      </c>
      <c r="L10" s="48">
        <v>0.61</v>
      </c>
      <c r="M10" s="71">
        <v>0.61</v>
      </c>
      <c r="N10" s="58">
        <v>0.61</v>
      </c>
      <c r="O10" s="175"/>
      <c r="P10" s="48" t="s">
        <v>66</v>
      </c>
      <c r="Q10" s="47" t="s">
        <v>74</v>
      </c>
      <c r="R10" s="48" t="s">
        <v>195</v>
      </c>
      <c r="S10" s="53">
        <v>0.05</v>
      </c>
      <c r="T10" s="48" t="s">
        <v>215</v>
      </c>
      <c r="U10" s="48" t="s">
        <v>69</v>
      </c>
      <c r="V10" s="48" t="s">
        <v>85</v>
      </c>
      <c r="W10" s="54">
        <v>19.289932395300632</v>
      </c>
      <c r="X10" s="68">
        <f>ROUND(39*N10/M10,)</f>
        <v>39</v>
      </c>
      <c r="Y10" s="56">
        <v>94.7</v>
      </c>
      <c r="Z10" s="54">
        <v>132</v>
      </c>
      <c r="AA10" s="57">
        <v>45961</v>
      </c>
      <c r="AB10" s="57" t="s">
        <v>66</v>
      </c>
      <c r="AC10" s="57"/>
      <c r="AD10" s="57"/>
      <c r="AE10" s="57"/>
      <c r="AF10" s="57" t="s">
        <v>146</v>
      </c>
      <c r="AG10" s="156"/>
    </row>
    <row r="11" spans="1:33" ht="25.15" customHeight="1" x14ac:dyDescent="0.15">
      <c r="A11" s="7" t="s">
        <v>53</v>
      </c>
      <c r="B11" s="114" t="s">
        <v>179</v>
      </c>
      <c r="C11" s="44" t="s">
        <v>180</v>
      </c>
      <c r="D11" s="45">
        <v>206</v>
      </c>
      <c r="E11" s="46" t="s">
        <v>185</v>
      </c>
      <c r="F11" s="47" t="s">
        <v>95</v>
      </c>
      <c r="G11" s="48" t="s">
        <v>64</v>
      </c>
      <c r="H11" s="49">
        <v>0.35</v>
      </c>
      <c r="I11" s="48" t="s">
        <v>65</v>
      </c>
      <c r="J11" s="48" t="s">
        <v>116</v>
      </c>
      <c r="K11" s="50">
        <v>51</v>
      </c>
      <c r="L11" s="48">
        <v>7.37</v>
      </c>
      <c r="M11" s="71">
        <v>7.37</v>
      </c>
      <c r="N11" s="58">
        <v>5.94</v>
      </c>
      <c r="O11" s="66">
        <v>2249</v>
      </c>
      <c r="P11" s="48" t="s">
        <v>66</v>
      </c>
      <c r="Q11" s="47" t="s">
        <v>99</v>
      </c>
      <c r="R11" s="48"/>
      <c r="S11" s="53">
        <v>0.02</v>
      </c>
      <c r="T11" s="48" t="s">
        <v>215</v>
      </c>
      <c r="U11" s="48" t="s">
        <v>69</v>
      </c>
      <c r="V11" s="48" t="s">
        <v>85</v>
      </c>
      <c r="W11" s="54">
        <v>20.142617155688921</v>
      </c>
      <c r="X11" s="68">
        <f>ROUND(757*N11/M11,)</f>
        <v>610</v>
      </c>
      <c r="Y11" s="56">
        <v>96.4</v>
      </c>
      <c r="Z11" s="54">
        <v>140</v>
      </c>
      <c r="AA11" s="57">
        <v>45961</v>
      </c>
      <c r="AB11" s="57" t="s">
        <v>66</v>
      </c>
      <c r="AC11" s="57"/>
      <c r="AD11" s="57"/>
      <c r="AE11" s="57"/>
      <c r="AF11" s="57" t="s">
        <v>146</v>
      </c>
      <c r="AG11" s="156"/>
    </row>
    <row r="12" spans="1:33" ht="25.15" customHeight="1" x14ac:dyDescent="0.15">
      <c r="A12" s="7" t="s">
        <v>53</v>
      </c>
      <c r="B12" s="114" t="s">
        <v>179</v>
      </c>
      <c r="C12" s="44" t="s">
        <v>183</v>
      </c>
      <c r="D12" s="45">
        <v>210</v>
      </c>
      <c r="E12" s="46" t="s">
        <v>79</v>
      </c>
      <c r="F12" s="47" t="s">
        <v>95</v>
      </c>
      <c r="G12" s="48" t="s">
        <v>64</v>
      </c>
      <c r="H12" s="49">
        <v>0.35</v>
      </c>
      <c r="I12" s="48" t="s">
        <v>65</v>
      </c>
      <c r="J12" s="48" t="s">
        <v>116</v>
      </c>
      <c r="K12" s="50">
        <v>49</v>
      </c>
      <c r="L12" s="48">
        <v>6.64</v>
      </c>
      <c r="M12" s="71">
        <v>6.64</v>
      </c>
      <c r="N12" s="58">
        <v>6.31</v>
      </c>
      <c r="O12" s="174">
        <v>3215</v>
      </c>
      <c r="P12" s="48" t="s">
        <v>66</v>
      </c>
      <c r="Q12" s="47" t="s">
        <v>67</v>
      </c>
      <c r="R12" s="48"/>
      <c r="S12" s="53"/>
      <c r="T12" s="48" t="s">
        <v>215</v>
      </c>
      <c r="U12" s="48" t="s">
        <v>69</v>
      </c>
      <c r="V12" s="48" t="s">
        <v>70</v>
      </c>
      <c r="W12" s="54">
        <v>37.407490472805534</v>
      </c>
      <c r="X12" s="68">
        <f>ROUND(208*N12/M12,)</f>
        <v>198</v>
      </c>
      <c r="Y12" s="56">
        <v>90.699999999999989</v>
      </c>
      <c r="Z12" s="54">
        <v>121</v>
      </c>
      <c r="AA12" s="57">
        <v>45961</v>
      </c>
      <c r="AB12" s="57" t="s">
        <v>66</v>
      </c>
      <c r="AC12" s="57"/>
      <c r="AD12" s="57"/>
      <c r="AE12" s="57"/>
      <c r="AF12" s="57" t="s">
        <v>146</v>
      </c>
      <c r="AG12" s="157" t="s">
        <v>186</v>
      </c>
    </row>
    <row r="13" spans="1:33" ht="25.15" customHeight="1" x14ac:dyDescent="0.15">
      <c r="A13" s="7" t="s">
        <v>53</v>
      </c>
      <c r="B13" s="114" t="s">
        <v>179</v>
      </c>
      <c r="C13" s="44" t="s">
        <v>183</v>
      </c>
      <c r="D13" s="45">
        <v>210</v>
      </c>
      <c r="E13" s="46" t="s">
        <v>187</v>
      </c>
      <c r="F13" s="47" t="s">
        <v>95</v>
      </c>
      <c r="G13" s="48" t="s">
        <v>64</v>
      </c>
      <c r="H13" s="49">
        <v>0.35</v>
      </c>
      <c r="I13" s="48" t="s">
        <v>65</v>
      </c>
      <c r="J13" s="48" t="s">
        <v>116</v>
      </c>
      <c r="K13" s="50">
        <v>48</v>
      </c>
      <c r="L13" s="48">
        <v>4.55</v>
      </c>
      <c r="M13" s="71">
        <v>4.55</v>
      </c>
      <c r="N13" s="58">
        <v>3.9</v>
      </c>
      <c r="O13" s="175"/>
      <c r="P13" s="48" t="s">
        <v>66</v>
      </c>
      <c r="Q13" s="47" t="s">
        <v>67</v>
      </c>
      <c r="R13" s="48"/>
      <c r="S13" s="53"/>
      <c r="T13" s="48" t="s">
        <v>215</v>
      </c>
      <c r="U13" s="48" t="s">
        <v>69</v>
      </c>
      <c r="V13" s="48" t="s">
        <v>70</v>
      </c>
      <c r="W13" s="54">
        <v>48.898840696576691</v>
      </c>
      <c r="X13" s="68">
        <f>ROUND(196*N13/M13,)</f>
        <v>168</v>
      </c>
      <c r="Y13" s="56">
        <v>90.699999999999989</v>
      </c>
      <c r="Z13" s="54">
        <v>121</v>
      </c>
      <c r="AA13" s="57">
        <v>45961</v>
      </c>
      <c r="AB13" s="57" t="s">
        <v>66</v>
      </c>
      <c r="AC13" s="57"/>
      <c r="AD13" s="57"/>
      <c r="AE13" s="57"/>
      <c r="AF13" s="57" t="s">
        <v>146</v>
      </c>
      <c r="AG13" s="157" t="s">
        <v>186</v>
      </c>
    </row>
    <row r="14" spans="1:33" ht="25.15" customHeight="1" x14ac:dyDescent="0.15">
      <c r="A14" s="7" t="s">
        <v>53</v>
      </c>
      <c r="B14" s="114" t="s">
        <v>179</v>
      </c>
      <c r="C14" s="44" t="s">
        <v>183</v>
      </c>
      <c r="D14" s="45">
        <v>210</v>
      </c>
      <c r="E14" s="46" t="s">
        <v>188</v>
      </c>
      <c r="F14" s="47" t="s">
        <v>95</v>
      </c>
      <c r="G14" s="48" t="s">
        <v>64</v>
      </c>
      <c r="H14" s="49">
        <v>0.35</v>
      </c>
      <c r="I14" s="48" t="s">
        <v>65</v>
      </c>
      <c r="J14" s="48" t="s">
        <v>116</v>
      </c>
      <c r="K14" s="50">
        <v>45</v>
      </c>
      <c r="L14" s="48">
        <v>4.21</v>
      </c>
      <c r="M14" s="71">
        <v>2.5299999999999998</v>
      </c>
      <c r="N14" s="58">
        <v>2.5299999999999998</v>
      </c>
      <c r="O14" s="66">
        <f>ROUND(806.09+910.301,)</f>
        <v>1716</v>
      </c>
      <c r="P14" s="48" t="s">
        <v>66</v>
      </c>
      <c r="Q14" s="47" t="s">
        <v>99</v>
      </c>
      <c r="R14" s="48"/>
      <c r="S14" s="53">
        <v>0.02</v>
      </c>
      <c r="T14" s="48" t="s">
        <v>215</v>
      </c>
      <c r="U14" s="48" t="s">
        <v>69</v>
      </c>
      <c r="V14" s="48" t="s">
        <v>85</v>
      </c>
      <c r="W14" s="54">
        <v>15.467096566462448</v>
      </c>
      <c r="X14" s="68">
        <f>ROUND(341*N14/M14,)</f>
        <v>341</v>
      </c>
      <c r="Y14" s="56">
        <v>88.7</v>
      </c>
      <c r="Z14" s="54">
        <v>115</v>
      </c>
      <c r="AA14" s="57">
        <v>45961</v>
      </c>
      <c r="AB14" s="57" t="s">
        <v>66</v>
      </c>
      <c r="AC14" s="57"/>
      <c r="AD14" s="57"/>
      <c r="AE14" s="57"/>
      <c r="AF14" s="57" t="s">
        <v>146</v>
      </c>
      <c r="AG14" s="156"/>
    </row>
    <row r="15" spans="1:33" ht="25.15" customHeight="1" x14ac:dyDescent="0.15">
      <c r="A15" s="7" t="s">
        <v>53</v>
      </c>
      <c r="B15" s="114" t="s">
        <v>179</v>
      </c>
      <c r="C15" s="44" t="s">
        <v>183</v>
      </c>
      <c r="D15" s="45">
        <v>216</v>
      </c>
      <c r="E15" s="46" t="s">
        <v>182</v>
      </c>
      <c r="F15" s="47" t="s">
        <v>95</v>
      </c>
      <c r="G15" s="48" t="s">
        <v>64</v>
      </c>
      <c r="H15" s="49">
        <v>0.35</v>
      </c>
      <c r="I15" s="48" t="s">
        <v>65</v>
      </c>
      <c r="J15" s="48" t="s">
        <v>116</v>
      </c>
      <c r="K15" s="50">
        <v>51</v>
      </c>
      <c r="L15" s="48">
        <v>4.74</v>
      </c>
      <c r="M15" s="71">
        <v>1.9</v>
      </c>
      <c r="N15" s="58">
        <v>1.22</v>
      </c>
      <c r="O15" s="66">
        <v>798</v>
      </c>
      <c r="P15" s="48" t="s">
        <v>66</v>
      </c>
      <c r="Q15" s="47" t="s">
        <v>67</v>
      </c>
      <c r="R15" s="48"/>
      <c r="S15" s="53"/>
      <c r="T15" s="48" t="s">
        <v>215</v>
      </c>
      <c r="U15" s="48" t="s">
        <v>69</v>
      </c>
      <c r="V15" s="48" t="s">
        <v>85</v>
      </c>
      <c r="W15" s="54">
        <v>36.839010800097562</v>
      </c>
      <c r="X15" s="68">
        <f>ROUND(163*N15/M15,)</f>
        <v>105</v>
      </c>
      <c r="Y15" s="56">
        <v>94.100000000000009</v>
      </c>
      <c r="Z15" s="54">
        <v>129</v>
      </c>
      <c r="AA15" s="57">
        <v>45961</v>
      </c>
      <c r="AB15" s="57" t="s">
        <v>66</v>
      </c>
      <c r="AC15" s="57"/>
      <c r="AD15" s="57"/>
      <c r="AE15" s="57"/>
      <c r="AF15" s="57" t="s">
        <v>146</v>
      </c>
      <c r="AG15" s="157" t="s">
        <v>189</v>
      </c>
    </row>
    <row r="16" spans="1:33" ht="25.15" customHeight="1" x14ac:dyDescent="0.15">
      <c r="A16" s="7" t="s">
        <v>53</v>
      </c>
      <c r="B16" s="114" t="s">
        <v>179</v>
      </c>
      <c r="C16" s="44" t="s">
        <v>190</v>
      </c>
      <c r="D16" s="45">
        <v>240</v>
      </c>
      <c r="E16" s="46" t="s">
        <v>100</v>
      </c>
      <c r="F16" s="47" t="s">
        <v>95</v>
      </c>
      <c r="G16" s="48" t="s">
        <v>64</v>
      </c>
      <c r="H16" s="49">
        <v>0.35</v>
      </c>
      <c r="I16" s="48" t="s">
        <v>65</v>
      </c>
      <c r="J16" s="48" t="s">
        <v>116</v>
      </c>
      <c r="K16" s="50">
        <v>50</v>
      </c>
      <c r="L16" s="48">
        <v>5.98</v>
      </c>
      <c r="M16" s="71">
        <v>4.1900000000000004</v>
      </c>
      <c r="N16" s="58">
        <v>3.27</v>
      </c>
      <c r="O16" s="66">
        <v>1078</v>
      </c>
      <c r="P16" s="48" t="s">
        <v>66</v>
      </c>
      <c r="Q16" s="77" t="s">
        <v>99</v>
      </c>
      <c r="R16" s="72"/>
      <c r="S16" s="73">
        <v>0.02</v>
      </c>
      <c r="T16" s="72" t="s">
        <v>215</v>
      </c>
      <c r="U16" s="72" t="s">
        <v>69</v>
      </c>
      <c r="V16" s="72" t="s">
        <v>85</v>
      </c>
      <c r="W16" s="74">
        <v>89.085440531333958</v>
      </c>
      <c r="X16" s="68">
        <f>ROUND(414*N16/M16,)</f>
        <v>323</v>
      </c>
      <c r="Y16" s="86">
        <v>95.9</v>
      </c>
      <c r="Z16" s="74">
        <v>127</v>
      </c>
      <c r="AA16" s="87">
        <v>45961</v>
      </c>
      <c r="AB16" s="87" t="s">
        <v>66</v>
      </c>
      <c r="AC16" s="87"/>
      <c r="AD16" s="87"/>
      <c r="AE16" s="87"/>
      <c r="AF16" s="87" t="s">
        <v>146</v>
      </c>
      <c r="AG16" s="108"/>
    </row>
    <row r="17" spans="1:33" ht="25.15" customHeight="1" x14ac:dyDescent="0.15">
      <c r="A17" s="7" t="s">
        <v>53</v>
      </c>
      <c r="B17" s="114" t="s">
        <v>179</v>
      </c>
      <c r="C17" s="44" t="s">
        <v>190</v>
      </c>
      <c r="D17" s="45">
        <v>241</v>
      </c>
      <c r="E17" s="46" t="s">
        <v>185</v>
      </c>
      <c r="F17" s="47" t="s">
        <v>95</v>
      </c>
      <c r="G17" s="48" t="s">
        <v>64</v>
      </c>
      <c r="H17" s="49">
        <v>0.35</v>
      </c>
      <c r="I17" s="48" t="s">
        <v>65</v>
      </c>
      <c r="J17" s="48" t="s">
        <v>73</v>
      </c>
      <c r="K17" s="50">
        <v>55</v>
      </c>
      <c r="L17" s="48">
        <v>11.67</v>
      </c>
      <c r="M17" s="71">
        <v>9.92</v>
      </c>
      <c r="N17" s="58">
        <f>ROUND(0.7033+1.6194+1.0237+2.0892,)</f>
        <v>5</v>
      </c>
      <c r="O17" s="67">
        <f>ROUND(561.623+849.747+966.785+637.466,)</f>
        <v>3016</v>
      </c>
      <c r="P17" s="48" t="s">
        <v>66</v>
      </c>
      <c r="Q17" s="47" t="s">
        <v>99</v>
      </c>
      <c r="R17" s="48"/>
      <c r="S17" s="53">
        <v>0.04</v>
      </c>
      <c r="T17" s="48" t="s">
        <v>215</v>
      </c>
      <c r="U17" s="48" t="s">
        <v>69</v>
      </c>
      <c r="V17" s="48" t="s">
        <v>85</v>
      </c>
      <c r="W17" s="54">
        <v>56.955288972573413</v>
      </c>
      <c r="X17" s="68">
        <f>ROUND(1086*N17/M17,)</f>
        <v>547</v>
      </c>
      <c r="Y17" s="56">
        <v>95.9</v>
      </c>
      <c r="Z17" s="54">
        <v>127</v>
      </c>
      <c r="AA17" s="57">
        <v>45961</v>
      </c>
      <c r="AB17" s="57" t="s">
        <v>66</v>
      </c>
      <c r="AC17" s="57"/>
      <c r="AD17" s="57"/>
      <c r="AE17" s="57"/>
      <c r="AF17" s="57" t="s">
        <v>146</v>
      </c>
      <c r="AG17" s="156"/>
    </row>
    <row r="18" spans="1:33" ht="24.75" customHeight="1" thickBot="1" x14ac:dyDescent="0.2">
      <c r="A18" s="7"/>
      <c r="B18" s="8"/>
      <c r="C18" s="9"/>
      <c r="D18" s="10"/>
      <c r="E18" s="11"/>
      <c r="F18" s="12"/>
      <c r="G18" s="13"/>
      <c r="H18" s="14"/>
      <c r="I18" s="13"/>
      <c r="J18" s="13"/>
      <c r="K18" s="15"/>
      <c r="L18" s="16"/>
      <c r="M18" s="90"/>
      <c r="N18" s="16"/>
      <c r="O18" s="17"/>
      <c r="P18" s="13"/>
      <c r="Q18" s="12"/>
      <c r="R18" s="13"/>
      <c r="S18" s="16"/>
      <c r="T18" s="13"/>
      <c r="U18" s="13"/>
      <c r="V18" s="13"/>
      <c r="W18" s="18"/>
      <c r="X18" s="19"/>
      <c r="Y18" s="20"/>
      <c r="Z18" s="18"/>
      <c r="AA18" s="21"/>
      <c r="AB18" s="22"/>
      <c r="AC18" s="22"/>
      <c r="AD18" s="22"/>
      <c r="AE18" s="22"/>
      <c r="AF18" s="34"/>
      <c r="AG18" s="23"/>
    </row>
    <row r="19" spans="1:33" ht="30.75" customHeight="1" x14ac:dyDescent="0.15">
      <c r="B19" s="4" t="s">
        <v>36</v>
      </c>
      <c r="C19" s="4"/>
      <c r="D19" s="26"/>
      <c r="E19" s="26"/>
      <c r="F19" s="4"/>
      <c r="G19" s="4"/>
      <c r="H19" s="4"/>
      <c r="I19" s="26"/>
      <c r="J19" s="27"/>
      <c r="K19" s="26"/>
      <c r="L19" s="26"/>
      <c r="M19" s="26"/>
      <c r="N19" s="28">
        <f>SUM(N4:N18)</f>
        <v>65.42</v>
      </c>
      <c r="O19" s="26"/>
      <c r="P19" s="4"/>
      <c r="Q19" s="4"/>
      <c r="R19" s="26"/>
      <c r="S19" s="33"/>
      <c r="T19" s="4"/>
      <c r="U19" s="4"/>
      <c r="V19" s="4"/>
      <c r="W19" s="26"/>
      <c r="X19" s="42">
        <f>SUM(X4:X18)</f>
        <v>9331</v>
      </c>
    </row>
    <row r="20" spans="1:33" x14ac:dyDescent="0.15">
      <c r="J20" s="2"/>
      <c r="AG20" s="112"/>
    </row>
    <row r="21" spans="1:33" x14ac:dyDescent="0.15">
      <c r="J21" s="2"/>
    </row>
    <row r="22" spans="1:33" x14ac:dyDescent="0.15">
      <c r="J22" s="2"/>
    </row>
    <row r="23" spans="1:33" x14ac:dyDescent="0.15">
      <c r="J23" s="2"/>
    </row>
    <row r="24" spans="1:33" x14ac:dyDescent="0.15">
      <c r="J24" s="2"/>
    </row>
    <row r="25" spans="1:33" x14ac:dyDescent="0.15">
      <c r="J25" s="2"/>
    </row>
    <row r="26" spans="1:33" x14ac:dyDescent="0.15">
      <c r="J26" s="2"/>
    </row>
    <row r="27" spans="1:33" x14ac:dyDescent="0.15">
      <c r="J27" s="2"/>
    </row>
    <row r="28" spans="1:33" x14ac:dyDescent="0.15">
      <c r="J28" s="2"/>
    </row>
    <row r="29" spans="1:33" x14ac:dyDescent="0.15">
      <c r="J29" s="2"/>
    </row>
    <row r="30" spans="1:33" x14ac:dyDescent="0.15">
      <c r="J30" s="2"/>
    </row>
    <row r="31" spans="1:33" x14ac:dyDescent="0.15">
      <c r="J31" s="2"/>
    </row>
    <row r="32" spans="1:33" x14ac:dyDescent="0.15">
      <c r="J32" s="2"/>
    </row>
    <row r="33" spans="10:10" x14ac:dyDescent="0.15">
      <c r="J33" s="2"/>
    </row>
    <row r="34" spans="10:10" x14ac:dyDescent="0.15">
      <c r="J34" s="2"/>
    </row>
    <row r="35" spans="10:10" x14ac:dyDescent="0.15">
      <c r="J35" s="2"/>
    </row>
    <row r="36" spans="10:10" x14ac:dyDescent="0.15">
      <c r="J36" s="2"/>
    </row>
    <row r="37" spans="10:10" x14ac:dyDescent="0.15">
      <c r="J37" s="2"/>
    </row>
    <row r="38" spans="10:10" x14ac:dyDescent="0.15">
      <c r="J38" s="2"/>
    </row>
    <row r="39" spans="10:10" x14ac:dyDescent="0.15">
      <c r="J39" s="2"/>
    </row>
    <row r="40" spans="10:10" x14ac:dyDescent="0.15">
      <c r="J40" s="2"/>
    </row>
    <row r="41" spans="10:10" x14ac:dyDescent="0.15">
      <c r="J41" s="2"/>
    </row>
    <row r="42" spans="10:10" x14ac:dyDescent="0.15">
      <c r="J42" s="2"/>
    </row>
    <row r="43" spans="10:10" x14ac:dyDescent="0.15">
      <c r="J43" s="2"/>
    </row>
    <row r="44" spans="10:10" x14ac:dyDescent="0.15">
      <c r="J44" s="2"/>
    </row>
    <row r="45" spans="10:10" x14ac:dyDescent="0.15">
      <c r="J45" s="2"/>
    </row>
    <row r="46" spans="10:10" x14ac:dyDescent="0.15">
      <c r="J46" s="2"/>
    </row>
    <row r="47" spans="10:10" x14ac:dyDescent="0.15">
      <c r="J47" s="2"/>
    </row>
    <row r="48" spans="10:10" x14ac:dyDescent="0.15">
      <c r="J48" s="2"/>
    </row>
    <row r="49" spans="10:10" x14ac:dyDescent="0.15">
      <c r="J49" s="2"/>
    </row>
    <row r="50" spans="10:10" x14ac:dyDescent="0.15">
      <c r="J50" s="2"/>
    </row>
    <row r="51" spans="10:10" x14ac:dyDescent="0.15">
      <c r="J51" s="2"/>
    </row>
    <row r="52" spans="10:10" x14ac:dyDescent="0.15">
      <c r="J52" s="2"/>
    </row>
    <row r="53" spans="10:10" x14ac:dyDescent="0.15">
      <c r="J53" s="2"/>
    </row>
    <row r="54" spans="10:10" x14ac:dyDescent="0.15">
      <c r="J54" s="2"/>
    </row>
    <row r="55" spans="10:10" x14ac:dyDescent="0.15">
      <c r="J55" s="2"/>
    </row>
    <row r="56" spans="10:10" x14ac:dyDescent="0.15">
      <c r="J56" s="2"/>
    </row>
    <row r="57" spans="10:10" x14ac:dyDescent="0.15">
      <c r="J57" s="2"/>
    </row>
    <row r="58" spans="10:10" x14ac:dyDescent="0.15">
      <c r="J58" s="2"/>
    </row>
    <row r="59" spans="10:10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</sheetData>
  <autoFilter ref="A3:AG17" xr:uid="{E8AB4FF6-7943-4387-82AB-0B9A7B4DE9F3}">
    <filterColumn colId="3" showButton="0"/>
  </autoFilter>
  <mergeCells count="7">
    <mergeCell ref="O6:O10"/>
    <mergeCell ref="O12:O13"/>
    <mergeCell ref="B1:M1"/>
    <mergeCell ref="N1:AG1"/>
    <mergeCell ref="AA2:AD2"/>
    <mergeCell ref="D3:E3"/>
    <mergeCell ref="O4:O5"/>
  </mergeCells>
  <phoneticPr fontId="2"/>
  <dataValidations count="17">
    <dataValidation type="list" allowBlank="1" showInputMessage="1" showErrorMessage="1" sqref="AC4:AF17" xr:uid="{EF96614D-9A6D-4AD4-B608-A2CB2AD993DF}">
      <formula1>$AT$89:$AT$90</formula1>
    </dataValidation>
    <dataValidation type="list" allowBlank="1" showInputMessage="1" showErrorMessage="1" sqref="Q4:Q17" xr:uid="{32470073-E1F8-4AC4-8773-6CD8B253D1C4}">
      <formula1>$AQ$89:$AQ$94</formula1>
    </dataValidation>
    <dataValidation type="list" allowBlank="1" showInputMessage="1" showErrorMessage="1" sqref="F4:F17" xr:uid="{365B8DE0-D497-4001-9535-161BD7342A51}">
      <formula1>$AK$89:$AK$99</formula1>
    </dataValidation>
    <dataValidation type="list" allowBlank="1" showInputMessage="1" showErrorMessage="1" sqref="G4:G17" xr:uid="{026FBA8C-4AC2-4839-A54E-AB9D4A209566}">
      <formula1>$AL$89:$AL$91</formula1>
    </dataValidation>
    <dataValidation type="list" allowBlank="1" showInputMessage="1" showErrorMessage="1" sqref="V4:V17" xr:uid="{2B3CD9FD-DEB7-46E2-AE70-3BDFF8B7790C}">
      <formula1>$AS$89:$AS$92</formula1>
    </dataValidation>
    <dataValidation type="list" allowBlank="1" showInputMessage="1" showErrorMessage="1" sqref="U4:U17" xr:uid="{F0625D05-6584-458F-B70B-3FC94A19A585}">
      <formula1>$AR$89:$AR$92</formula1>
    </dataValidation>
    <dataValidation type="list" allowBlank="1" showInputMessage="1" showErrorMessage="1" sqref="AB4:AB17 P4:P17" xr:uid="{5B7F2CBE-A7D6-45E7-87F6-04230237D12D}">
      <formula1>$AP$89:$AP$90</formula1>
    </dataValidation>
    <dataValidation type="list" allowBlank="1" showInputMessage="1" showErrorMessage="1" sqref="I4:I17" xr:uid="{B972CD62-19CE-4E8D-950A-7E531CCE56B5}">
      <formula1>$AN$89:$AN$90</formula1>
    </dataValidation>
    <dataValidation type="list" allowBlank="1" showInputMessage="1" showErrorMessage="1" sqref="AG2 AA2:AD2" xr:uid="{1633F36F-A560-41D6-B57A-6D2E46E5241C}">
      <formula1>#REF!</formula1>
    </dataValidation>
    <dataValidation type="list" allowBlank="1" showInputMessage="1" showErrorMessage="1" sqref="U18" xr:uid="{D75DB824-D3AF-41D6-BD18-D7157BA57287}">
      <formula1>$AO$66:$AO$69</formula1>
    </dataValidation>
    <dataValidation type="list" allowBlank="1" showInputMessage="1" showErrorMessage="1" sqref="V18" xr:uid="{F0FF5A3B-B523-41A0-A0DA-6C52AC85744D}">
      <formula1>$AP$66:$AP$69</formula1>
    </dataValidation>
    <dataValidation type="list" allowBlank="1" showInputMessage="1" showErrorMessage="1" sqref="Q18" xr:uid="{F65CDF0F-C86C-4B1F-9CB6-12218487662F}">
      <formula1>$AN$66:$AN$71</formula1>
    </dataValidation>
    <dataValidation type="list" allowBlank="1" showInputMessage="1" showErrorMessage="1" sqref="I18" xr:uid="{01CC59FE-0637-486B-89AA-ED83DBF0F06B}">
      <formula1>$AK$66:$AK$67</formula1>
    </dataValidation>
    <dataValidation type="list" allowBlank="1" showInputMessage="1" showErrorMessage="1" sqref="G18" xr:uid="{6900DDB0-6A91-4F6E-9D6D-ECDD86220D59}">
      <formula1>$AI$66:$AI$68</formula1>
    </dataValidation>
    <dataValidation type="list" allowBlank="1" showInputMessage="1" showErrorMessage="1" sqref="F18" xr:uid="{9E360D34-F241-4E9A-B652-5EBBF2D3FE80}">
      <formula1>$AH$66:$AH$76</formula1>
    </dataValidation>
    <dataValidation type="list" allowBlank="1" showInputMessage="1" showErrorMessage="1" sqref="AC18:AF18" xr:uid="{DDCB266E-45BB-47DC-9D43-B1EF1A4B9E29}">
      <formula1>$AQ$66:$AQ$67</formula1>
    </dataValidation>
    <dataValidation type="list" allowBlank="1" showInputMessage="1" showErrorMessage="1" sqref="AB18 P18" xr:uid="{B8CB42F8-7F02-4318-B070-79B69CA2C30B}">
      <formula1>$AM$66:$AM$67</formula1>
    </dataValidation>
  </dataValidations>
  <pageMargins left="0.70866141732283472" right="0.39370078740157483" top="0.74803149606299213" bottom="0.74803149606299213" header="0.31496062992125984" footer="0.31496062992125984"/>
  <pageSetup paperSize="9" scale="5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39F31-B0FC-4E21-829B-13F465E7B197}">
  <sheetPr codeName="Sheet6"/>
  <dimension ref="A1:AG110"/>
  <sheetViews>
    <sheetView view="pageBreakPreview" zoomScale="85" zoomScaleNormal="100" zoomScaleSheetLayoutView="85" workbookViewId="0">
      <selection activeCell="K58" sqref="K58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16" customWidth="1"/>
    <col min="18" max="18" width="7.625" style="117" customWidth="1"/>
    <col min="19" max="19" width="7.625" style="125" customWidth="1"/>
    <col min="20" max="22" width="4.25" style="116" customWidth="1"/>
    <col min="23" max="23" width="9" style="117" bestFit="1" customWidth="1"/>
    <col min="24" max="26" width="8.375" style="117" customWidth="1"/>
    <col min="27" max="27" width="9.5" style="117" bestFit="1" customWidth="1"/>
    <col min="28" max="28" width="6.625" style="116" customWidth="1"/>
    <col min="29" max="29" width="4.5" style="116" customWidth="1"/>
    <col min="30" max="32" width="4.5" style="117" customWidth="1"/>
    <col min="33" max="33" width="18.625" style="116" customWidth="1"/>
  </cols>
  <sheetData>
    <row r="1" spans="1:33" ht="28.9" customHeight="1" x14ac:dyDescent="0.15">
      <c r="B1" s="165" t="s">
        <v>37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 t="s">
        <v>193</v>
      </c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</row>
    <row r="2" spans="1:33" ht="15" customHeight="1" thickBot="1" x14ac:dyDescent="0.2">
      <c r="N2" s="64"/>
      <c r="X2" s="126"/>
      <c r="AA2" s="180"/>
      <c r="AB2" s="180"/>
      <c r="AC2" s="180"/>
      <c r="AD2" s="180"/>
      <c r="AE2" s="128"/>
      <c r="AF2" s="128"/>
      <c r="AG2" s="129"/>
    </row>
    <row r="3" spans="1:33" ht="90" customHeight="1" x14ac:dyDescent="0.15">
      <c r="A3" s="5" t="s">
        <v>29</v>
      </c>
      <c r="B3" s="36" t="s">
        <v>0</v>
      </c>
      <c r="C3" s="37" t="s">
        <v>1</v>
      </c>
      <c r="D3" s="181" t="s">
        <v>2</v>
      </c>
      <c r="E3" s="181"/>
      <c r="F3" s="38" t="s">
        <v>3</v>
      </c>
      <c r="G3" s="39" t="s">
        <v>194</v>
      </c>
      <c r="H3" s="39" t="s">
        <v>4</v>
      </c>
      <c r="I3" s="39" t="s">
        <v>5</v>
      </c>
      <c r="J3" s="39" t="s">
        <v>6</v>
      </c>
      <c r="K3" s="37" t="s">
        <v>7</v>
      </c>
      <c r="L3" s="39" t="s">
        <v>8</v>
      </c>
      <c r="M3" s="39" t="s">
        <v>9</v>
      </c>
      <c r="N3" s="38" t="s">
        <v>10</v>
      </c>
      <c r="O3" s="39" t="s">
        <v>11</v>
      </c>
      <c r="P3" s="39" t="s">
        <v>12</v>
      </c>
      <c r="Q3" s="119" t="s">
        <v>13</v>
      </c>
      <c r="R3" s="119" t="s">
        <v>14</v>
      </c>
      <c r="S3" s="130" t="s">
        <v>15</v>
      </c>
      <c r="T3" s="119" t="s">
        <v>16</v>
      </c>
      <c r="U3" s="119" t="s">
        <v>17</v>
      </c>
      <c r="V3" s="119" t="s">
        <v>18</v>
      </c>
      <c r="W3" s="119" t="s">
        <v>19</v>
      </c>
      <c r="X3" s="119" t="s">
        <v>20</v>
      </c>
      <c r="Y3" s="119" t="s">
        <v>21</v>
      </c>
      <c r="Z3" s="119" t="s">
        <v>22</v>
      </c>
      <c r="AA3" s="119" t="s">
        <v>23</v>
      </c>
      <c r="AB3" s="119" t="s">
        <v>24</v>
      </c>
      <c r="AC3" s="119" t="s">
        <v>25</v>
      </c>
      <c r="AD3" s="119" t="s">
        <v>26</v>
      </c>
      <c r="AE3" s="119" t="s">
        <v>27</v>
      </c>
      <c r="AF3" s="118" t="s">
        <v>57</v>
      </c>
      <c r="AG3" s="120" t="s">
        <v>28</v>
      </c>
    </row>
    <row r="4" spans="1:33" s="3" customFormat="1" ht="62.25" customHeight="1" x14ac:dyDescent="0.15">
      <c r="A4" s="7" t="s">
        <v>55</v>
      </c>
      <c r="B4" s="107" t="s">
        <v>142</v>
      </c>
      <c r="C4" s="91" t="s">
        <v>143</v>
      </c>
      <c r="D4" s="92">
        <v>592</v>
      </c>
      <c r="E4" s="93" t="s">
        <v>39</v>
      </c>
      <c r="F4" s="77" t="s">
        <v>144</v>
      </c>
      <c r="G4" s="72" t="s">
        <v>137</v>
      </c>
      <c r="H4" s="94">
        <v>1</v>
      </c>
      <c r="I4" s="72" t="s">
        <v>65</v>
      </c>
      <c r="J4" s="77" t="s">
        <v>31</v>
      </c>
      <c r="K4" s="95">
        <v>76</v>
      </c>
      <c r="L4" s="96">
        <v>19.899999999999999</v>
      </c>
      <c r="M4" s="72" t="s">
        <v>145</v>
      </c>
      <c r="N4" s="97">
        <v>8.73</v>
      </c>
      <c r="O4" s="80">
        <v>2550</v>
      </c>
      <c r="P4" s="72" t="s">
        <v>138</v>
      </c>
      <c r="Q4" s="121" t="s">
        <v>67</v>
      </c>
      <c r="R4" s="122"/>
      <c r="S4" s="131"/>
      <c r="T4" s="122" t="s">
        <v>215</v>
      </c>
      <c r="U4" s="122" t="s">
        <v>70</v>
      </c>
      <c r="V4" s="122" t="s">
        <v>85</v>
      </c>
      <c r="W4" s="132">
        <v>31</v>
      </c>
      <c r="X4" s="133">
        <v>3265</v>
      </c>
      <c r="Y4" s="134">
        <v>85.1</v>
      </c>
      <c r="Z4" s="132">
        <v>86</v>
      </c>
      <c r="AA4" s="135">
        <v>46295</v>
      </c>
      <c r="AB4" s="135" t="s">
        <v>66</v>
      </c>
      <c r="AC4" s="135"/>
      <c r="AD4" s="135"/>
      <c r="AE4" s="135"/>
      <c r="AF4" s="135" t="s">
        <v>146</v>
      </c>
      <c r="AG4" s="136" t="s">
        <v>238</v>
      </c>
    </row>
    <row r="5" spans="1:33" s="3" customFormat="1" ht="23.25" customHeight="1" x14ac:dyDescent="0.15">
      <c r="A5" s="7" t="s">
        <v>55</v>
      </c>
      <c r="B5" s="107" t="s">
        <v>142</v>
      </c>
      <c r="C5" s="91" t="s">
        <v>143</v>
      </c>
      <c r="D5" s="92">
        <v>592</v>
      </c>
      <c r="E5" s="93" t="s">
        <v>39</v>
      </c>
      <c r="F5" s="77" t="s">
        <v>63</v>
      </c>
      <c r="G5" s="72" t="s">
        <v>64</v>
      </c>
      <c r="H5" s="94">
        <v>0.35</v>
      </c>
      <c r="I5" s="72" t="s">
        <v>65</v>
      </c>
      <c r="J5" s="77" t="s">
        <v>31</v>
      </c>
      <c r="K5" s="95">
        <v>76</v>
      </c>
      <c r="L5" s="96" t="s">
        <v>202</v>
      </c>
      <c r="M5" s="72" t="s">
        <v>145</v>
      </c>
      <c r="N5" s="97">
        <v>10.27</v>
      </c>
      <c r="O5" s="78">
        <v>1265</v>
      </c>
      <c r="P5" s="72" t="s">
        <v>66</v>
      </c>
      <c r="Q5" s="121" t="s">
        <v>67</v>
      </c>
      <c r="R5" s="122" t="s">
        <v>195</v>
      </c>
      <c r="S5" s="131"/>
      <c r="T5" s="122" t="s">
        <v>215</v>
      </c>
      <c r="U5" s="122" t="s">
        <v>70</v>
      </c>
      <c r="V5" s="122" t="s">
        <v>85</v>
      </c>
      <c r="W5" s="132">
        <v>31</v>
      </c>
      <c r="X5" s="133">
        <v>1344</v>
      </c>
      <c r="Y5" s="134">
        <v>85.1</v>
      </c>
      <c r="Z5" s="132">
        <v>86</v>
      </c>
      <c r="AA5" s="135">
        <v>46295</v>
      </c>
      <c r="AB5" s="135" t="s">
        <v>66</v>
      </c>
      <c r="AC5" s="135"/>
      <c r="AD5" s="135"/>
      <c r="AE5" s="135"/>
      <c r="AF5" s="135" t="s">
        <v>146</v>
      </c>
      <c r="AG5" s="136" t="s">
        <v>218</v>
      </c>
    </row>
    <row r="6" spans="1:33" s="3" customFormat="1" ht="23.25" customHeight="1" x14ac:dyDescent="0.15">
      <c r="A6" s="7" t="s">
        <v>55</v>
      </c>
      <c r="B6" s="107" t="s">
        <v>142</v>
      </c>
      <c r="C6" s="91" t="s">
        <v>143</v>
      </c>
      <c r="D6" s="92">
        <v>592</v>
      </c>
      <c r="E6" s="93" t="s">
        <v>48</v>
      </c>
      <c r="F6" s="77" t="s">
        <v>63</v>
      </c>
      <c r="G6" s="72" t="s">
        <v>64</v>
      </c>
      <c r="H6" s="94">
        <v>0.35</v>
      </c>
      <c r="I6" s="72" t="s">
        <v>65</v>
      </c>
      <c r="J6" s="77" t="s">
        <v>41</v>
      </c>
      <c r="K6" s="95">
        <v>61</v>
      </c>
      <c r="L6" s="96">
        <v>0.27</v>
      </c>
      <c r="M6" s="72" t="s">
        <v>147</v>
      </c>
      <c r="N6" s="97">
        <v>0.27</v>
      </c>
      <c r="O6" s="78">
        <v>5</v>
      </c>
      <c r="P6" s="72" t="s">
        <v>66</v>
      </c>
      <c r="Q6" s="121" t="s">
        <v>67</v>
      </c>
      <c r="R6" s="122" t="s">
        <v>195</v>
      </c>
      <c r="S6" s="131"/>
      <c r="T6" s="122" t="s">
        <v>215</v>
      </c>
      <c r="U6" s="122" t="s">
        <v>69</v>
      </c>
      <c r="V6" s="122" t="s">
        <v>85</v>
      </c>
      <c r="W6" s="132">
        <v>30</v>
      </c>
      <c r="X6" s="133">
        <v>40</v>
      </c>
      <c r="Y6" s="134">
        <v>85.1</v>
      </c>
      <c r="Z6" s="132">
        <v>86</v>
      </c>
      <c r="AA6" s="135">
        <v>46295</v>
      </c>
      <c r="AB6" s="135" t="s">
        <v>66</v>
      </c>
      <c r="AC6" s="135"/>
      <c r="AD6" s="135"/>
      <c r="AE6" s="135"/>
      <c r="AF6" s="135" t="s">
        <v>146</v>
      </c>
      <c r="AG6" s="136" t="s">
        <v>219</v>
      </c>
    </row>
    <row r="7" spans="1:33" s="3" customFormat="1" ht="62.25" customHeight="1" x14ac:dyDescent="0.15">
      <c r="A7" s="7" t="s">
        <v>55</v>
      </c>
      <c r="B7" s="107" t="s">
        <v>142</v>
      </c>
      <c r="C7" s="91" t="s">
        <v>143</v>
      </c>
      <c r="D7" s="92">
        <v>592</v>
      </c>
      <c r="E7" s="93" t="s">
        <v>34</v>
      </c>
      <c r="F7" s="77" t="s">
        <v>144</v>
      </c>
      <c r="G7" s="72" t="s">
        <v>137</v>
      </c>
      <c r="H7" s="94">
        <v>1</v>
      </c>
      <c r="I7" s="72" t="s">
        <v>65</v>
      </c>
      <c r="J7" s="77" t="s">
        <v>41</v>
      </c>
      <c r="K7" s="95">
        <v>61</v>
      </c>
      <c r="L7" s="96">
        <v>1.27</v>
      </c>
      <c r="M7" s="72" t="s">
        <v>147</v>
      </c>
      <c r="N7" s="97">
        <v>1.27</v>
      </c>
      <c r="O7" s="78"/>
      <c r="P7" s="72" t="s">
        <v>66</v>
      </c>
      <c r="Q7" s="121" t="s">
        <v>67</v>
      </c>
      <c r="R7" s="122"/>
      <c r="S7" s="131"/>
      <c r="T7" s="122" t="s">
        <v>215</v>
      </c>
      <c r="U7" s="122" t="s">
        <v>70</v>
      </c>
      <c r="V7" s="122" t="s">
        <v>85</v>
      </c>
      <c r="W7" s="132">
        <v>24</v>
      </c>
      <c r="X7" s="133">
        <v>513</v>
      </c>
      <c r="Y7" s="134">
        <v>85.1</v>
      </c>
      <c r="Z7" s="132">
        <v>86</v>
      </c>
      <c r="AA7" s="135">
        <v>46295</v>
      </c>
      <c r="AB7" s="135" t="s">
        <v>66</v>
      </c>
      <c r="AC7" s="135"/>
      <c r="AD7" s="135"/>
      <c r="AE7" s="135"/>
      <c r="AF7" s="135" t="s">
        <v>146</v>
      </c>
      <c r="AG7" s="136" t="s">
        <v>236</v>
      </c>
    </row>
    <row r="8" spans="1:33" s="3" customFormat="1" ht="23.25" customHeight="1" x14ac:dyDescent="0.15">
      <c r="A8" s="7" t="s">
        <v>55</v>
      </c>
      <c r="B8" s="107" t="s">
        <v>142</v>
      </c>
      <c r="C8" s="91" t="s">
        <v>143</v>
      </c>
      <c r="D8" s="92">
        <v>592</v>
      </c>
      <c r="E8" s="93" t="s">
        <v>49</v>
      </c>
      <c r="F8" s="77" t="s">
        <v>63</v>
      </c>
      <c r="G8" s="72" t="s">
        <v>64</v>
      </c>
      <c r="H8" s="94">
        <v>0.35</v>
      </c>
      <c r="I8" s="72" t="s">
        <v>65</v>
      </c>
      <c r="J8" s="77" t="s">
        <v>31</v>
      </c>
      <c r="K8" s="95">
        <v>61</v>
      </c>
      <c r="L8" s="96" t="s">
        <v>203</v>
      </c>
      <c r="M8" s="72" t="s">
        <v>145</v>
      </c>
      <c r="N8" s="97">
        <v>3.1</v>
      </c>
      <c r="O8" s="78">
        <v>115</v>
      </c>
      <c r="P8" s="72" t="s">
        <v>66</v>
      </c>
      <c r="Q8" s="121" t="s">
        <v>74</v>
      </c>
      <c r="R8" s="122" t="s">
        <v>195</v>
      </c>
      <c r="S8" s="131">
        <v>0.1</v>
      </c>
      <c r="T8" s="122" t="s">
        <v>215</v>
      </c>
      <c r="U8" s="122" t="s">
        <v>70</v>
      </c>
      <c r="V8" s="122" t="s">
        <v>85</v>
      </c>
      <c r="W8" s="132">
        <v>22</v>
      </c>
      <c r="X8" s="133">
        <v>392</v>
      </c>
      <c r="Y8" s="134">
        <v>85.1</v>
      </c>
      <c r="Z8" s="132">
        <v>86</v>
      </c>
      <c r="AA8" s="135">
        <v>46295</v>
      </c>
      <c r="AB8" s="135" t="s">
        <v>66</v>
      </c>
      <c r="AC8" s="135"/>
      <c r="AD8" s="135"/>
      <c r="AE8" s="135"/>
      <c r="AF8" s="135" t="s">
        <v>146</v>
      </c>
      <c r="AG8" s="136"/>
    </row>
    <row r="9" spans="1:33" s="3" customFormat="1" ht="62.25" customHeight="1" x14ac:dyDescent="0.15">
      <c r="A9" s="7" t="s">
        <v>55</v>
      </c>
      <c r="B9" s="109" t="s">
        <v>142</v>
      </c>
      <c r="C9" s="72" t="s">
        <v>143</v>
      </c>
      <c r="D9" s="92">
        <v>592</v>
      </c>
      <c r="E9" s="93" t="s">
        <v>33</v>
      </c>
      <c r="F9" s="77" t="s">
        <v>144</v>
      </c>
      <c r="G9" s="72" t="s">
        <v>137</v>
      </c>
      <c r="H9" s="94">
        <v>1</v>
      </c>
      <c r="I9" s="72" t="s">
        <v>65</v>
      </c>
      <c r="J9" s="77" t="s">
        <v>31</v>
      </c>
      <c r="K9" s="95">
        <v>70</v>
      </c>
      <c r="L9" s="96">
        <v>5.63</v>
      </c>
      <c r="M9" s="72" t="s">
        <v>147</v>
      </c>
      <c r="N9" s="97">
        <v>1.49</v>
      </c>
      <c r="O9" s="78">
        <v>450</v>
      </c>
      <c r="P9" s="72" t="s">
        <v>138</v>
      </c>
      <c r="Q9" s="121" t="s">
        <v>67</v>
      </c>
      <c r="R9" s="122"/>
      <c r="S9" s="131"/>
      <c r="T9" s="122" t="s">
        <v>215</v>
      </c>
      <c r="U9" s="122" t="s">
        <v>70</v>
      </c>
      <c r="V9" s="122" t="s">
        <v>85</v>
      </c>
      <c r="W9" s="132">
        <v>22</v>
      </c>
      <c r="X9" s="133">
        <v>527</v>
      </c>
      <c r="Y9" s="134">
        <v>85.1</v>
      </c>
      <c r="Z9" s="132">
        <v>86</v>
      </c>
      <c r="AA9" s="135">
        <v>46295</v>
      </c>
      <c r="AB9" s="135" t="s">
        <v>66</v>
      </c>
      <c r="AC9" s="135"/>
      <c r="AD9" s="135"/>
      <c r="AE9" s="135"/>
      <c r="AF9" s="135" t="s">
        <v>146</v>
      </c>
      <c r="AG9" s="136" t="s">
        <v>237</v>
      </c>
    </row>
    <row r="10" spans="1:33" s="3" customFormat="1" ht="23.25" customHeight="1" x14ac:dyDescent="0.15">
      <c r="A10" s="7" t="s">
        <v>55</v>
      </c>
      <c r="B10" s="109" t="s">
        <v>142</v>
      </c>
      <c r="C10" s="72" t="s">
        <v>143</v>
      </c>
      <c r="D10" s="92">
        <v>592</v>
      </c>
      <c r="E10" s="93" t="s">
        <v>33</v>
      </c>
      <c r="F10" s="77" t="s">
        <v>63</v>
      </c>
      <c r="G10" s="72" t="s">
        <v>64</v>
      </c>
      <c r="H10" s="94">
        <v>0.35</v>
      </c>
      <c r="I10" s="72" t="s">
        <v>65</v>
      </c>
      <c r="J10" s="77" t="s">
        <v>31</v>
      </c>
      <c r="K10" s="95">
        <v>70</v>
      </c>
      <c r="L10" s="96" t="s">
        <v>148</v>
      </c>
      <c r="M10" s="72" t="s">
        <v>147</v>
      </c>
      <c r="N10" s="97">
        <v>4.1399999999999997</v>
      </c>
      <c r="O10" s="78"/>
      <c r="P10" s="72" t="s">
        <v>66</v>
      </c>
      <c r="Q10" s="121" t="s">
        <v>74</v>
      </c>
      <c r="R10" s="122" t="s">
        <v>195</v>
      </c>
      <c r="S10" s="131">
        <v>0.1</v>
      </c>
      <c r="T10" s="122" t="s">
        <v>215</v>
      </c>
      <c r="U10" s="122" t="s">
        <v>70</v>
      </c>
      <c r="V10" s="122" t="s">
        <v>85</v>
      </c>
      <c r="W10" s="132">
        <v>22</v>
      </c>
      <c r="X10" s="133">
        <v>513</v>
      </c>
      <c r="Y10" s="134">
        <v>85.1</v>
      </c>
      <c r="Z10" s="132">
        <v>86</v>
      </c>
      <c r="AA10" s="135">
        <v>46295</v>
      </c>
      <c r="AB10" s="135" t="s">
        <v>66</v>
      </c>
      <c r="AC10" s="135"/>
      <c r="AD10" s="135"/>
      <c r="AE10" s="135"/>
      <c r="AF10" s="135" t="s">
        <v>146</v>
      </c>
      <c r="AG10" s="136"/>
    </row>
    <row r="11" spans="1:33" ht="62.25" customHeight="1" x14ac:dyDescent="0.15">
      <c r="A11" s="7" t="s">
        <v>55</v>
      </c>
      <c r="B11" s="109" t="s">
        <v>142</v>
      </c>
      <c r="C11" s="72" t="s">
        <v>143</v>
      </c>
      <c r="D11" s="92">
        <v>592</v>
      </c>
      <c r="E11" s="93" t="s">
        <v>35</v>
      </c>
      <c r="F11" s="77" t="s">
        <v>144</v>
      </c>
      <c r="G11" s="72" t="s">
        <v>137</v>
      </c>
      <c r="H11" s="94">
        <v>1</v>
      </c>
      <c r="I11" s="72" t="s">
        <v>65</v>
      </c>
      <c r="J11" s="77" t="s">
        <v>32</v>
      </c>
      <c r="K11" s="95">
        <v>64</v>
      </c>
      <c r="L11" s="96">
        <v>2</v>
      </c>
      <c r="M11" s="72" t="s">
        <v>147</v>
      </c>
      <c r="N11" s="97">
        <v>0.85</v>
      </c>
      <c r="O11" s="79">
        <v>230</v>
      </c>
      <c r="P11" s="72" t="s">
        <v>138</v>
      </c>
      <c r="Q11" s="121" t="s">
        <v>67</v>
      </c>
      <c r="R11" s="122"/>
      <c r="S11" s="131"/>
      <c r="T11" s="122" t="s">
        <v>215</v>
      </c>
      <c r="U11" s="122" t="s">
        <v>149</v>
      </c>
      <c r="V11" s="122" t="s">
        <v>85</v>
      </c>
      <c r="W11" s="132">
        <v>13</v>
      </c>
      <c r="X11" s="133">
        <v>345</v>
      </c>
      <c r="Y11" s="134">
        <v>85.1</v>
      </c>
      <c r="Z11" s="132">
        <v>86</v>
      </c>
      <c r="AA11" s="135">
        <v>46295</v>
      </c>
      <c r="AB11" s="135" t="s">
        <v>66</v>
      </c>
      <c r="AC11" s="135"/>
      <c r="AD11" s="135"/>
      <c r="AE11" s="135"/>
      <c r="AF11" s="135" t="s">
        <v>146</v>
      </c>
      <c r="AG11" s="136" t="s">
        <v>236</v>
      </c>
    </row>
    <row r="12" spans="1:33" ht="23.25" customHeight="1" x14ac:dyDescent="0.15">
      <c r="A12" s="7" t="s">
        <v>55</v>
      </c>
      <c r="B12" s="109" t="s">
        <v>142</v>
      </c>
      <c r="C12" s="72" t="s">
        <v>143</v>
      </c>
      <c r="D12" s="92">
        <v>592</v>
      </c>
      <c r="E12" s="93" t="s">
        <v>35</v>
      </c>
      <c r="F12" s="77" t="s">
        <v>63</v>
      </c>
      <c r="G12" s="72" t="s">
        <v>64</v>
      </c>
      <c r="H12" s="94">
        <v>0.35</v>
      </c>
      <c r="I12" s="72" t="s">
        <v>65</v>
      </c>
      <c r="J12" s="77" t="s">
        <v>32</v>
      </c>
      <c r="K12" s="95">
        <v>64</v>
      </c>
      <c r="L12" s="96" t="s">
        <v>204</v>
      </c>
      <c r="M12" s="72" t="s">
        <v>147</v>
      </c>
      <c r="N12" s="97">
        <v>1.01</v>
      </c>
      <c r="O12" s="79">
        <v>115</v>
      </c>
      <c r="P12" s="72" t="s">
        <v>66</v>
      </c>
      <c r="Q12" s="121" t="s">
        <v>67</v>
      </c>
      <c r="R12" s="122" t="s">
        <v>195</v>
      </c>
      <c r="S12" s="131"/>
      <c r="T12" s="122" t="s">
        <v>215</v>
      </c>
      <c r="U12" s="122" t="s">
        <v>149</v>
      </c>
      <c r="V12" s="122" t="s">
        <v>85</v>
      </c>
      <c r="W12" s="132">
        <v>13</v>
      </c>
      <c r="X12" s="133">
        <v>144</v>
      </c>
      <c r="Y12" s="134">
        <v>85.1</v>
      </c>
      <c r="Z12" s="132">
        <v>86</v>
      </c>
      <c r="AA12" s="135">
        <v>46295</v>
      </c>
      <c r="AB12" s="135" t="s">
        <v>66</v>
      </c>
      <c r="AC12" s="135"/>
      <c r="AD12" s="135"/>
      <c r="AE12" s="135"/>
      <c r="AF12" s="135" t="s">
        <v>146</v>
      </c>
      <c r="AG12" s="136" t="s">
        <v>219</v>
      </c>
    </row>
    <row r="13" spans="1:33" ht="62.25" customHeight="1" x14ac:dyDescent="0.15">
      <c r="A13" s="7" t="s">
        <v>55</v>
      </c>
      <c r="B13" s="109" t="s">
        <v>142</v>
      </c>
      <c r="C13" s="72" t="s">
        <v>143</v>
      </c>
      <c r="D13" s="92">
        <v>592</v>
      </c>
      <c r="E13" s="93" t="s">
        <v>150</v>
      </c>
      <c r="F13" s="77" t="s">
        <v>144</v>
      </c>
      <c r="G13" s="72" t="s">
        <v>137</v>
      </c>
      <c r="H13" s="94">
        <v>1</v>
      </c>
      <c r="I13" s="72" t="s">
        <v>65</v>
      </c>
      <c r="J13" s="77" t="s">
        <v>41</v>
      </c>
      <c r="K13" s="95">
        <v>67</v>
      </c>
      <c r="L13" s="96">
        <v>0.42</v>
      </c>
      <c r="M13" s="72" t="s">
        <v>147</v>
      </c>
      <c r="N13" s="97">
        <v>0.42</v>
      </c>
      <c r="O13" s="80"/>
      <c r="P13" s="72" t="s">
        <v>66</v>
      </c>
      <c r="Q13" s="121" t="s">
        <v>67</v>
      </c>
      <c r="R13" s="122"/>
      <c r="S13" s="131"/>
      <c r="T13" s="122" t="s">
        <v>215</v>
      </c>
      <c r="U13" s="122" t="s">
        <v>69</v>
      </c>
      <c r="V13" s="122" t="s">
        <v>85</v>
      </c>
      <c r="W13" s="132">
        <v>5</v>
      </c>
      <c r="X13" s="133">
        <v>154</v>
      </c>
      <c r="Y13" s="134">
        <v>85.1</v>
      </c>
      <c r="Z13" s="132">
        <v>86</v>
      </c>
      <c r="AA13" s="135">
        <v>46295</v>
      </c>
      <c r="AB13" s="135" t="s">
        <v>66</v>
      </c>
      <c r="AC13" s="135"/>
      <c r="AD13" s="135"/>
      <c r="AE13" s="135"/>
      <c r="AF13" s="135" t="s">
        <v>146</v>
      </c>
      <c r="AG13" s="136" t="s">
        <v>235</v>
      </c>
    </row>
    <row r="14" spans="1:33" ht="23.25" customHeight="1" x14ac:dyDescent="0.15">
      <c r="A14" s="7" t="s">
        <v>55</v>
      </c>
      <c r="B14" s="109" t="s">
        <v>142</v>
      </c>
      <c r="C14" s="95" t="s">
        <v>143</v>
      </c>
      <c r="D14" s="92">
        <v>592</v>
      </c>
      <c r="E14" s="93" t="s">
        <v>40</v>
      </c>
      <c r="F14" s="77" t="s">
        <v>63</v>
      </c>
      <c r="G14" s="72" t="s">
        <v>64</v>
      </c>
      <c r="H14" s="94">
        <v>0.35</v>
      </c>
      <c r="I14" s="72" t="s">
        <v>65</v>
      </c>
      <c r="J14" s="77" t="s">
        <v>41</v>
      </c>
      <c r="K14" s="95">
        <v>67</v>
      </c>
      <c r="L14" s="96">
        <v>0.72</v>
      </c>
      <c r="M14" s="72" t="s">
        <v>147</v>
      </c>
      <c r="N14" s="97">
        <v>0.72</v>
      </c>
      <c r="O14" s="81"/>
      <c r="P14" s="72" t="s">
        <v>66</v>
      </c>
      <c r="Q14" s="121" t="s">
        <v>74</v>
      </c>
      <c r="R14" s="122" t="s">
        <v>195</v>
      </c>
      <c r="S14" s="131">
        <v>0.05</v>
      </c>
      <c r="T14" s="122" t="s">
        <v>215</v>
      </c>
      <c r="U14" s="122" t="s">
        <v>70</v>
      </c>
      <c r="V14" s="122" t="s">
        <v>85</v>
      </c>
      <c r="W14" s="132">
        <v>8</v>
      </c>
      <c r="X14" s="133">
        <v>90</v>
      </c>
      <c r="Y14" s="134">
        <v>85.1</v>
      </c>
      <c r="Z14" s="132">
        <v>86</v>
      </c>
      <c r="AA14" s="135">
        <v>46295</v>
      </c>
      <c r="AB14" s="135" t="s">
        <v>66</v>
      </c>
      <c r="AC14" s="135"/>
      <c r="AD14" s="135"/>
      <c r="AE14" s="135"/>
      <c r="AF14" s="135" t="s">
        <v>146</v>
      </c>
      <c r="AG14" s="136"/>
    </row>
    <row r="15" spans="1:33" ht="58.5" customHeight="1" x14ac:dyDescent="0.15">
      <c r="A15" s="7" t="s">
        <v>55</v>
      </c>
      <c r="B15" s="109" t="s">
        <v>142</v>
      </c>
      <c r="C15" s="95" t="s">
        <v>143</v>
      </c>
      <c r="D15" s="92">
        <v>592</v>
      </c>
      <c r="E15" s="93" t="s">
        <v>54</v>
      </c>
      <c r="F15" s="77" t="s">
        <v>144</v>
      </c>
      <c r="G15" s="72" t="s">
        <v>137</v>
      </c>
      <c r="H15" s="94">
        <v>1</v>
      </c>
      <c r="I15" s="72" t="s">
        <v>65</v>
      </c>
      <c r="J15" s="77" t="s">
        <v>31</v>
      </c>
      <c r="K15" s="95">
        <v>73</v>
      </c>
      <c r="L15" s="96">
        <v>27.7</v>
      </c>
      <c r="M15" s="72" t="s">
        <v>147</v>
      </c>
      <c r="N15" s="97">
        <v>9.74</v>
      </c>
      <c r="O15" s="81">
        <v>2875</v>
      </c>
      <c r="P15" s="72" t="s">
        <v>138</v>
      </c>
      <c r="Q15" s="123" t="s">
        <v>99</v>
      </c>
      <c r="R15" s="121"/>
      <c r="S15" s="131">
        <v>0.1</v>
      </c>
      <c r="T15" s="122" t="s">
        <v>215</v>
      </c>
      <c r="U15" s="122" t="s">
        <v>70</v>
      </c>
      <c r="V15" s="122" t="s">
        <v>85</v>
      </c>
      <c r="W15" s="132">
        <v>5</v>
      </c>
      <c r="X15" s="137">
        <v>3152</v>
      </c>
      <c r="Y15" s="134">
        <v>86.1</v>
      </c>
      <c r="Z15" s="132">
        <v>89</v>
      </c>
      <c r="AA15" s="135">
        <v>46295</v>
      </c>
      <c r="AB15" s="135" t="s">
        <v>66</v>
      </c>
      <c r="AC15" s="135"/>
      <c r="AD15" s="135"/>
      <c r="AE15" s="135"/>
      <c r="AF15" s="135" t="s">
        <v>146</v>
      </c>
      <c r="AG15" s="136" t="s">
        <v>244</v>
      </c>
    </row>
    <row r="16" spans="1:33" ht="23.25" customHeight="1" x14ac:dyDescent="0.15">
      <c r="A16" s="7" t="s">
        <v>55</v>
      </c>
      <c r="B16" s="109" t="s">
        <v>142</v>
      </c>
      <c r="C16" s="95" t="s">
        <v>143</v>
      </c>
      <c r="D16" s="92">
        <v>592</v>
      </c>
      <c r="E16" s="93" t="s">
        <v>54</v>
      </c>
      <c r="F16" s="77" t="s">
        <v>63</v>
      </c>
      <c r="G16" s="72" t="s">
        <v>64</v>
      </c>
      <c r="H16" s="94">
        <v>0.35</v>
      </c>
      <c r="I16" s="72" t="s">
        <v>65</v>
      </c>
      <c r="J16" s="77" t="s">
        <v>31</v>
      </c>
      <c r="K16" s="95">
        <v>73</v>
      </c>
      <c r="L16" s="96" t="s">
        <v>205</v>
      </c>
      <c r="M16" s="72" t="s">
        <v>145</v>
      </c>
      <c r="N16" s="97">
        <v>17.079999999999998</v>
      </c>
      <c r="O16" s="81">
        <v>1930</v>
      </c>
      <c r="P16" s="72" t="s">
        <v>66</v>
      </c>
      <c r="Q16" s="121" t="s">
        <v>67</v>
      </c>
      <c r="R16" s="121" t="s">
        <v>195</v>
      </c>
      <c r="S16" s="131"/>
      <c r="T16" s="122" t="s">
        <v>215</v>
      </c>
      <c r="U16" s="122" t="s">
        <v>70</v>
      </c>
      <c r="V16" s="122" t="s">
        <v>85</v>
      </c>
      <c r="W16" s="132">
        <v>5</v>
      </c>
      <c r="X16" s="137">
        <v>1913</v>
      </c>
      <c r="Y16" s="134">
        <v>86.1</v>
      </c>
      <c r="Z16" s="132">
        <v>89</v>
      </c>
      <c r="AA16" s="135">
        <v>46295</v>
      </c>
      <c r="AB16" s="135" t="s">
        <v>66</v>
      </c>
      <c r="AC16" s="135"/>
      <c r="AD16" s="135"/>
      <c r="AE16" s="135"/>
      <c r="AF16" s="135" t="s">
        <v>146</v>
      </c>
      <c r="AG16" s="136" t="s">
        <v>241</v>
      </c>
    </row>
    <row r="17" spans="1:33" ht="23.25" customHeight="1" x14ac:dyDescent="0.15">
      <c r="A17" s="7" t="s">
        <v>55</v>
      </c>
      <c r="B17" s="107" t="s">
        <v>151</v>
      </c>
      <c r="C17" s="91" t="s">
        <v>152</v>
      </c>
      <c r="D17" s="92">
        <v>599</v>
      </c>
      <c r="E17" s="93" t="s">
        <v>34</v>
      </c>
      <c r="F17" s="77" t="s">
        <v>63</v>
      </c>
      <c r="G17" s="72" t="s">
        <v>64</v>
      </c>
      <c r="H17" s="94">
        <v>0.35</v>
      </c>
      <c r="I17" s="72" t="s">
        <v>65</v>
      </c>
      <c r="J17" s="77" t="s">
        <v>31</v>
      </c>
      <c r="K17" s="95">
        <v>57</v>
      </c>
      <c r="L17" s="96">
        <v>15.36</v>
      </c>
      <c r="M17" s="72" t="s">
        <v>147</v>
      </c>
      <c r="N17" s="97">
        <v>15.36</v>
      </c>
      <c r="O17" s="78">
        <v>1225</v>
      </c>
      <c r="P17" s="72" t="s">
        <v>66</v>
      </c>
      <c r="Q17" s="121" t="s">
        <v>67</v>
      </c>
      <c r="R17" s="122" t="s">
        <v>195</v>
      </c>
      <c r="S17" s="131"/>
      <c r="T17" s="122" t="s">
        <v>215</v>
      </c>
      <c r="U17" s="122" t="s">
        <v>70</v>
      </c>
      <c r="V17" s="122" t="s">
        <v>85</v>
      </c>
      <c r="W17" s="132">
        <v>37</v>
      </c>
      <c r="X17" s="133">
        <v>1645</v>
      </c>
      <c r="Y17" s="134">
        <v>77</v>
      </c>
      <c r="Z17" s="132">
        <v>70</v>
      </c>
      <c r="AA17" s="135">
        <v>46295</v>
      </c>
      <c r="AB17" s="135" t="s">
        <v>66</v>
      </c>
      <c r="AC17" s="135"/>
      <c r="AD17" s="135"/>
      <c r="AE17" s="135"/>
      <c r="AF17" s="135" t="s">
        <v>146</v>
      </c>
      <c r="AG17" s="136" t="s">
        <v>220</v>
      </c>
    </row>
    <row r="18" spans="1:33" ht="23.25" customHeight="1" x14ac:dyDescent="0.15">
      <c r="A18" s="7" t="s">
        <v>55</v>
      </c>
      <c r="B18" s="107" t="s">
        <v>151</v>
      </c>
      <c r="C18" s="91" t="s">
        <v>152</v>
      </c>
      <c r="D18" s="92">
        <v>599</v>
      </c>
      <c r="E18" s="93" t="s">
        <v>49</v>
      </c>
      <c r="F18" s="77" t="s">
        <v>63</v>
      </c>
      <c r="G18" s="72" t="s">
        <v>64</v>
      </c>
      <c r="H18" s="94">
        <v>0.35</v>
      </c>
      <c r="I18" s="72" t="s">
        <v>65</v>
      </c>
      <c r="J18" s="77" t="s">
        <v>31</v>
      </c>
      <c r="K18" s="95">
        <v>54</v>
      </c>
      <c r="L18" s="96">
        <v>0.97</v>
      </c>
      <c r="M18" s="72" t="s">
        <v>147</v>
      </c>
      <c r="N18" s="97">
        <v>0.97</v>
      </c>
      <c r="O18" s="78"/>
      <c r="P18" s="72" t="s">
        <v>66</v>
      </c>
      <c r="Q18" s="121" t="s">
        <v>74</v>
      </c>
      <c r="R18" s="122" t="s">
        <v>195</v>
      </c>
      <c r="S18" s="131">
        <v>0.1</v>
      </c>
      <c r="T18" s="122" t="s">
        <v>215</v>
      </c>
      <c r="U18" s="122" t="s">
        <v>149</v>
      </c>
      <c r="V18" s="122" t="s">
        <v>85</v>
      </c>
      <c r="W18" s="132">
        <v>33</v>
      </c>
      <c r="X18" s="133">
        <v>114</v>
      </c>
      <c r="Y18" s="134">
        <v>77</v>
      </c>
      <c r="Z18" s="132">
        <v>70</v>
      </c>
      <c r="AA18" s="135">
        <v>46295</v>
      </c>
      <c r="AB18" s="135" t="s">
        <v>66</v>
      </c>
      <c r="AC18" s="135"/>
      <c r="AD18" s="135"/>
      <c r="AE18" s="135"/>
      <c r="AF18" s="135" t="s">
        <v>146</v>
      </c>
      <c r="AG18" s="136"/>
    </row>
    <row r="19" spans="1:33" ht="23.25" customHeight="1" x14ac:dyDescent="0.15">
      <c r="A19" s="7" t="s">
        <v>55</v>
      </c>
      <c r="B19" s="107" t="s">
        <v>151</v>
      </c>
      <c r="C19" s="91" t="s">
        <v>152</v>
      </c>
      <c r="D19" s="92">
        <v>599</v>
      </c>
      <c r="E19" s="93" t="s">
        <v>130</v>
      </c>
      <c r="F19" s="77" t="s">
        <v>63</v>
      </c>
      <c r="G19" s="72" t="s">
        <v>64</v>
      </c>
      <c r="H19" s="94">
        <v>0.35</v>
      </c>
      <c r="I19" s="72" t="s">
        <v>65</v>
      </c>
      <c r="J19" s="77" t="s">
        <v>31</v>
      </c>
      <c r="K19" s="95">
        <v>59</v>
      </c>
      <c r="L19" s="96">
        <v>19.61</v>
      </c>
      <c r="M19" s="72" t="s">
        <v>147</v>
      </c>
      <c r="N19" s="97">
        <v>3.1</v>
      </c>
      <c r="O19" s="78">
        <v>290</v>
      </c>
      <c r="P19" s="72" t="s">
        <v>66</v>
      </c>
      <c r="Q19" s="121" t="s">
        <v>74</v>
      </c>
      <c r="R19" s="122" t="s">
        <v>195</v>
      </c>
      <c r="S19" s="138">
        <v>0.1</v>
      </c>
      <c r="T19" s="122" t="s">
        <v>215</v>
      </c>
      <c r="U19" s="122" t="s">
        <v>69</v>
      </c>
      <c r="V19" s="122" t="s">
        <v>85</v>
      </c>
      <c r="W19" s="132">
        <v>47</v>
      </c>
      <c r="X19" s="133">
        <v>363</v>
      </c>
      <c r="Y19" s="134">
        <v>77</v>
      </c>
      <c r="Z19" s="132">
        <v>70</v>
      </c>
      <c r="AA19" s="135">
        <v>46295</v>
      </c>
      <c r="AB19" s="135" t="s">
        <v>66</v>
      </c>
      <c r="AC19" s="135"/>
      <c r="AD19" s="135"/>
      <c r="AE19" s="135"/>
      <c r="AF19" s="135" t="s">
        <v>146</v>
      </c>
      <c r="AG19" s="136"/>
    </row>
    <row r="20" spans="1:33" ht="62.25" customHeight="1" x14ac:dyDescent="0.15">
      <c r="A20" s="7" t="s">
        <v>55</v>
      </c>
      <c r="B20" s="107" t="s">
        <v>151</v>
      </c>
      <c r="C20" s="91" t="s">
        <v>152</v>
      </c>
      <c r="D20" s="92">
        <v>599</v>
      </c>
      <c r="E20" s="93" t="s">
        <v>50</v>
      </c>
      <c r="F20" s="77" t="s">
        <v>144</v>
      </c>
      <c r="G20" s="72" t="s">
        <v>137</v>
      </c>
      <c r="H20" s="94">
        <v>1</v>
      </c>
      <c r="I20" s="72" t="s">
        <v>65</v>
      </c>
      <c r="J20" s="77" t="s">
        <v>31</v>
      </c>
      <c r="K20" s="95">
        <v>66</v>
      </c>
      <c r="L20" s="96">
        <v>30.6</v>
      </c>
      <c r="M20" s="72" t="s">
        <v>147</v>
      </c>
      <c r="N20" s="97">
        <v>3.99</v>
      </c>
      <c r="O20" s="78">
        <v>1070</v>
      </c>
      <c r="P20" s="72" t="s">
        <v>138</v>
      </c>
      <c r="Q20" s="121" t="s">
        <v>67</v>
      </c>
      <c r="R20" s="122"/>
      <c r="S20" s="131"/>
      <c r="T20" s="122" t="s">
        <v>215</v>
      </c>
      <c r="U20" s="122" t="s">
        <v>69</v>
      </c>
      <c r="V20" s="122" t="s">
        <v>85</v>
      </c>
      <c r="W20" s="132">
        <v>44</v>
      </c>
      <c r="X20" s="133">
        <v>1333</v>
      </c>
      <c r="Y20" s="134">
        <v>77</v>
      </c>
      <c r="Z20" s="132">
        <v>70</v>
      </c>
      <c r="AA20" s="135">
        <v>46295</v>
      </c>
      <c r="AB20" s="135" t="s">
        <v>66</v>
      </c>
      <c r="AC20" s="135"/>
      <c r="AD20" s="135"/>
      <c r="AE20" s="135"/>
      <c r="AF20" s="135" t="s">
        <v>146</v>
      </c>
      <c r="AG20" s="136" t="s">
        <v>234</v>
      </c>
    </row>
    <row r="21" spans="1:33" ht="23.25" customHeight="1" x14ac:dyDescent="0.15">
      <c r="A21" s="7" t="s">
        <v>55</v>
      </c>
      <c r="B21" s="107" t="s">
        <v>151</v>
      </c>
      <c r="C21" s="91" t="s">
        <v>152</v>
      </c>
      <c r="D21" s="92">
        <v>599</v>
      </c>
      <c r="E21" s="93" t="s">
        <v>50</v>
      </c>
      <c r="F21" s="77" t="s">
        <v>63</v>
      </c>
      <c r="G21" s="72" t="s">
        <v>64</v>
      </c>
      <c r="H21" s="94">
        <v>0.35</v>
      </c>
      <c r="I21" s="72" t="s">
        <v>65</v>
      </c>
      <c r="J21" s="77" t="s">
        <v>31</v>
      </c>
      <c r="K21" s="95">
        <v>66</v>
      </c>
      <c r="L21" s="96" t="s">
        <v>206</v>
      </c>
      <c r="M21" s="72" t="s">
        <v>147</v>
      </c>
      <c r="N21" s="97">
        <v>6.45</v>
      </c>
      <c r="O21" s="78">
        <v>830</v>
      </c>
      <c r="P21" s="72" t="s">
        <v>66</v>
      </c>
      <c r="Q21" s="121" t="s">
        <v>74</v>
      </c>
      <c r="R21" s="122" t="s">
        <v>195</v>
      </c>
      <c r="S21" s="131">
        <v>0.1</v>
      </c>
      <c r="T21" s="122" t="s">
        <v>215</v>
      </c>
      <c r="U21" s="122" t="s">
        <v>69</v>
      </c>
      <c r="V21" s="122" t="s">
        <v>85</v>
      </c>
      <c r="W21" s="132">
        <v>44</v>
      </c>
      <c r="X21" s="133">
        <v>754</v>
      </c>
      <c r="Y21" s="134">
        <v>77</v>
      </c>
      <c r="Z21" s="132">
        <v>70</v>
      </c>
      <c r="AA21" s="135">
        <v>46295</v>
      </c>
      <c r="AB21" s="135" t="s">
        <v>66</v>
      </c>
      <c r="AC21" s="135"/>
      <c r="AD21" s="135"/>
      <c r="AE21" s="135"/>
      <c r="AF21" s="135" t="s">
        <v>146</v>
      </c>
      <c r="AG21" s="136"/>
    </row>
    <row r="22" spans="1:33" ht="62.25" customHeight="1" x14ac:dyDescent="0.15">
      <c r="A22" s="7" t="s">
        <v>55</v>
      </c>
      <c r="B22" s="110" t="s">
        <v>151</v>
      </c>
      <c r="C22" s="98" t="s">
        <v>152</v>
      </c>
      <c r="D22" s="99">
        <v>599</v>
      </c>
      <c r="E22" s="100" t="s">
        <v>38</v>
      </c>
      <c r="F22" s="101" t="s">
        <v>144</v>
      </c>
      <c r="G22" s="102" t="s">
        <v>137</v>
      </c>
      <c r="H22" s="103">
        <v>1</v>
      </c>
      <c r="I22" s="102" t="s">
        <v>65</v>
      </c>
      <c r="J22" s="101" t="s">
        <v>31</v>
      </c>
      <c r="K22" s="104">
        <v>71</v>
      </c>
      <c r="L22" s="105">
        <v>1.01</v>
      </c>
      <c r="M22" s="102" t="s">
        <v>147</v>
      </c>
      <c r="N22" s="106">
        <v>1.01</v>
      </c>
      <c r="O22" s="78">
        <v>450</v>
      </c>
      <c r="P22" s="102" t="s">
        <v>138</v>
      </c>
      <c r="Q22" s="123" t="s">
        <v>99</v>
      </c>
      <c r="R22" s="124"/>
      <c r="S22" s="138">
        <v>0.1</v>
      </c>
      <c r="T22" s="124" t="s">
        <v>215</v>
      </c>
      <c r="U22" s="124" t="s">
        <v>70</v>
      </c>
      <c r="V22" s="124" t="s">
        <v>85</v>
      </c>
      <c r="W22" s="139">
        <v>32</v>
      </c>
      <c r="X22" s="133">
        <v>303</v>
      </c>
      <c r="Y22" s="140">
        <v>77</v>
      </c>
      <c r="Z22" s="139">
        <v>70</v>
      </c>
      <c r="AA22" s="141">
        <v>46295</v>
      </c>
      <c r="AB22" s="141" t="s">
        <v>66</v>
      </c>
      <c r="AC22" s="141"/>
      <c r="AD22" s="141"/>
      <c r="AE22" s="141"/>
      <c r="AF22" s="141" t="s">
        <v>146</v>
      </c>
      <c r="AG22" s="136" t="s">
        <v>223</v>
      </c>
    </row>
    <row r="23" spans="1:33" ht="62.25" customHeight="1" x14ac:dyDescent="0.15">
      <c r="A23" s="7" t="s">
        <v>55</v>
      </c>
      <c r="B23" s="111" t="s">
        <v>151</v>
      </c>
      <c r="C23" s="102" t="s">
        <v>153</v>
      </c>
      <c r="D23" s="99">
        <v>603</v>
      </c>
      <c r="E23" s="100" t="s">
        <v>30</v>
      </c>
      <c r="F23" s="101" t="s">
        <v>144</v>
      </c>
      <c r="G23" s="102" t="s">
        <v>137</v>
      </c>
      <c r="H23" s="103">
        <v>1</v>
      </c>
      <c r="I23" s="102" t="s">
        <v>65</v>
      </c>
      <c r="J23" s="101" t="s">
        <v>31</v>
      </c>
      <c r="K23" s="104">
        <v>56</v>
      </c>
      <c r="L23" s="105">
        <v>4.46</v>
      </c>
      <c r="M23" s="102" t="s">
        <v>147</v>
      </c>
      <c r="N23" s="106">
        <v>2.5</v>
      </c>
      <c r="O23" s="78">
        <v>785</v>
      </c>
      <c r="P23" s="102" t="s">
        <v>138</v>
      </c>
      <c r="Q23" s="123" t="s">
        <v>67</v>
      </c>
      <c r="R23" s="124"/>
      <c r="S23" s="138"/>
      <c r="T23" s="124" t="s">
        <v>215</v>
      </c>
      <c r="U23" s="124" t="s">
        <v>70</v>
      </c>
      <c r="V23" s="124" t="s">
        <v>85</v>
      </c>
      <c r="W23" s="139">
        <v>9</v>
      </c>
      <c r="X23" s="133">
        <v>755</v>
      </c>
      <c r="Y23" s="140">
        <v>79.5</v>
      </c>
      <c r="Z23" s="139">
        <v>72</v>
      </c>
      <c r="AA23" s="141">
        <v>46295</v>
      </c>
      <c r="AB23" s="141" t="s">
        <v>66</v>
      </c>
      <c r="AC23" s="141"/>
      <c r="AD23" s="141"/>
      <c r="AE23" s="141"/>
      <c r="AF23" s="141" t="s">
        <v>146</v>
      </c>
      <c r="AG23" s="142" t="s">
        <v>233</v>
      </c>
    </row>
    <row r="24" spans="1:33" ht="62.25" customHeight="1" x14ac:dyDescent="0.15">
      <c r="A24" s="7" t="s">
        <v>55</v>
      </c>
      <c r="B24" s="111" t="s">
        <v>151</v>
      </c>
      <c r="C24" s="102" t="s">
        <v>153</v>
      </c>
      <c r="D24" s="99">
        <v>603</v>
      </c>
      <c r="E24" s="100" t="s">
        <v>30</v>
      </c>
      <c r="F24" s="101" t="s">
        <v>63</v>
      </c>
      <c r="G24" s="102" t="s">
        <v>64</v>
      </c>
      <c r="H24" s="103">
        <v>0.35</v>
      </c>
      <c r="I24" s="102" t="s">
        <v>65</v>
      </c>
      <c r="J24" s="101" t="s">
        <v>31</v>
      </c>
      <c r="K24" s="104">
        <v>56</v>
      </c>
      <c r="L24" s="105" t="s">
        <v>207</v>
      </c>
      <c r="M24" s="102" t="s">
        <v>145</v>
      </c>
      <c r="N24" s="106">
        <v>1.96</v>
      </c>
      <c r="O24" s="78">
        <v>960</v>
      </c>
      <c r="P24" s="102" t="s">
        <v>66</v>
      </c>
      <c r="Q24" s="123" t="s">
        <v>67</v>
      </c>
      <c r="R24" s="124" t="s">
        <v>195</v>
      </c>
      <c r="S24" s="138"/>
      <c r="T24" s="124" t="s">
        <v>215</v>
      </c>
      <c r="U24" s="124" t="s">
        <v>70</v>
      </c>
      <c r="V24" s="124" t="s">
        <v>85</v>
      </c>
      <c r="W24" s="139">
        <v>9</v>
      </c>
      <c r="X24" s="133">
        <v>207</v>
      </c>
      <c r="Y24" s="140">
        <v>79.5</v>
      </c>
      <c r="Z24" s="139">
        <v>72</v>
      </c>
      <c r="AA24" s="141">
        <v>46295</v>
      </c>
      <c r="AB24" s="141" t="s">
        <v>66</v>
      </c>
      <c r="AC24" s="141"/>
      <c r="AD24" s="141"/>
      <c r="AE24" s="141"/>
      <c r="AF24" s="141" t="s">
        <v>146</v>
      </c>
      <c r="AG24" s="142" t="s">
        <v>232</v>
      </c>
    </row>
    <row r="25" spans="1:33" ht="62.25" customHeight="1" x14ac:dyDescent="0.15">
      <c r="A25" s="7" t="s">
        <v>55</v>
      </c>
      <c r="B25" s="109" t="s">
        <v>151</v>
      </c>
      <c r="C25" s="72" t="s">
        <v>153</v>
      </c>
      <c r="D25" s="92">
        <v>603</v>
      </c>
      <c r="E25" s="93" t="s">
        <v>30</v>
      </c>
      <c r="F25" s="77" t="s">
        <v>144</v>
      </c>
      <c r="G25" s="72" t="s">
        <v>137</v>
      </c>
      <c r="H25" s="94">
        <v>1</v>
      </c>
      <c r="I25" s="72" t="s">
        <v>65</v>
      </c>
      <c r="J25" s="77" t="s">
        <v>31</v>
      </c>
      <c r="K25" s="95">
        <v>56</v>
      </c>
      <c r="L25" s="96">
        <v>3.67</v>
      </c>
      <c r="M25" s="72" t="s">
        <v>147</v>
      </c>
      <c r="N25" s="97">
        <v>2.5</v>
      </c>
      <c r="O25" s="79">
        <v>620</v>
      </c>
      <c r="P25" s="72" t="s">
        <v>138</v>
      </c>
      <c r="Q25" s="121" t="s">
        <v>67</v>
      </c>
      <c r="R25" s="122"/>
      <c r="S25" s="131"/>
      <c r="T25" s="122" t="s">
        <v>215</v>
      </c>
      <c r="U25" s="122" t="s">
        <v>70</v>
      </c>
      <c r="V25" s="122" t="s">
        <v>85</v>
      </c>
      <c r="W25" s="132">
        <v>3</v>
      </c>
      <c r="X25" s="133">
        <v>755</v>
      </c>
      <c r="Y25" s="134">
        <v>79.5</v>
      </c>
      <c r="Z25" s="132">
        <v>72</v>
      </c>
      <c r="AA25" s="135">
        <v>46295</v>
      </c>
      <c r="AB25" s="135" t="s">
        <v>66</v>
      </c>
      <c r="AC25" s="135"/>
      <c r="AD25" s="135"/>
      <c r="AE25" s="135"/>
      <c r="AF25" s="135" t="s">
        <v>146</v>
      </c>
      <c r="AG25" s="136" t="s">
        <v>231</v>
      </c>
    </row>
    <row r="26" spans="1:33" ht="62.25" customHeight="1" x14ac:dyDescent="0.15">
      <c r="A26" s="7" t="s">
        <v>55</v>
      </c>
      <c r="B26" s="107" t="s">
        <v>151</v>
      </c>
      <c r="C26" s="91" t="s">
        <v>153</v>
      </c>
      <c r="D26" s="92">
        <v>603</v>
      </c>
      <c r="E26" s="93" t="s">
        <v>30</v>
      </c>
      <c r="F26" s="77" t="s">
        <v>63</v>
      </c>
      <c r="G26" s="72" t="s">
        <v>64</v>
      </c>
      <c r="H26" s="94">
        <v>0.35</v>
      </c>
      <c r="I26" s="72" t="s">
        <v>65</v>
      </c>
      <c r="J26" s="77" t="s">
        <v>31</v>
      </c>
      <c r="K26" s="95">
        <v>56</v>
      </c>
      <c r="L26" s="96" t="s">
        <v>208</v>
      </c>
      <c r="M26" s="72" t="s">
        <v>145</v>
      </c>
      <c r="N26" s="97">
        <v>1.17</v>
      </c>
      <c r="O26" s="78">
        <v>560</v>
      </c>
      <c r="P26" s="72" t="s">
        <v>66</v>
      </c>
      <c r="Q26" s="121" t="s">
        <v>67</v>
      </c>
      <c r="R26" s="122" t="s">
        <v>195</v>
      </c>
      <c r="S26" s="131"/>
      <c r="T26" s="122" t="s">
        <v>215</v>
      </c>
      <c r="U26" s="122" t="s">
        <v>70</v>
      </c>
      <c r="V26" s="122" t="s">
        <v>85</v>
      </c>
      <c r="W26" s="132">
        <v>3</v>
      </c>
      <c r="X26" s="133">
        <v>124</v>
      </c>
      <c r="Y26" s="134">
        <v>79.5</v>
      </c>
      <c r="Z26" s="132">
        <v>72</v>
      </c>
      <c r="AA26" s="135">
        <v>46295</v>
      </c>
      <c r="AB26" s="135" t="s">
        <v>66</v>
      </c>
      <c r="AC26" s="135"/>
      <c r="AD26" s="135"/>
      <c r="AE26" s="135"/>
      <c r="AF26" s="135" t="s">
        <v>146</v>
      </c>
      <c r="AG26" s="136" t="s">
        <v>230</v>
      </c>
    </row>
    <row r="27" spans="1:33" ht="62.25" customHeight="1" x14ac:dyDescent="0.15">
      <c r="A27" s="7" t="s">
        <v>55</v>
      </c>
      <c r="B27" s="107" t="s">
        <v>151</v>
      </c>
      <c r="C27" s="91" t="s">
        <v>153</v>
      </c>
      <c r="D27" s="92">
        <v>603</v>
      </c>
      <c r="E27" s="93" t="s">
        <v>39</v>
      </c>
      <c r="F27" s="77" t="s">
        <v>144</v>
      </c>
      <c r="G27" s="72" t="s">
        <v>137</v>
      </c>
      <c r="H27" s="94">
        <v>1</v>
      </c>
      <c r="I27" s="72" t="s">
        <v>65</v>
      </c>
      <c r="J27" s="77" t="s">
        <v>31</v>
      </c>
      <c r="K27" s="95">
        <v>55</v>
      </c>
      <c r="L27" s="96">
        <v>9.6</v>
      </c>
      <c r="M27" s="72" t="s">
        <v>147</v>
      </c>
      <c r="N27" s="97">
        <v>2.5</v>
      </c>
      <c r="O27" s="78">
        <v>785</v>
      </c>
      <c r="P27" s="72" t="s">
        <v>138</v>
      </c>
      <c r="Q27" s="121" t="s">
        <v>67</v>
      </c>
      <c r="R27" s="122"/>
      <c r="S27" s="131"/>
      <c r="T27" s="122" t="s">
        <v>215</v>
      </c>
      <c r="U27" s="122" t="s">
        <v>70</v>
      </c>
      <c r="V27" s="122" t="s">
        <v>85</v>
      </c>
      <c r="W27" s="132">
        <v>10</v>
      </c>
      <c r="X27" s="133">
        <v>805</v>
      </c>
      <c r="Y27" s="134">
        <v>77.099999999999994</v>
      </c>
      <c r="Z27" s="132">
        <v>74</v>
      </c>
      <c r="AA27" s="135">
        <v>46295</v>
      </c>
      <c r="AB27" s="135" t="s">
        <v>66</v>
      </c>
      <c r="AC27" s="135"/>
      <c r="AD27" s="135"/>
      <c r="AE27" s="135"/>
      <c r="AF27" s="135" t="s">
        <v>146</v>
      </c>
      <c r="AG27" s="136" t="s">
        <v>229</v>
      </c>
    </row>
    <row r="28" spans="1:33" ht="23.25" customHeight="1" x14ac:dyDescent="0.15">
      <c r="A28" s="7" t="s">
        <v>55</v>
      </c>
      <c r="B28" s="107" t="s">
        <v>151</v>
      </c>
      <c r="C28" s="91" t="s">
        <v>153</v>
      </c>
      <c r="D28" s="92">
        <v>603</v>
      </c>
      <c r="E28" s="93" t="s">
        <v>39</v>
      </c>
      <c r="F28" s="77" t="s">
        <v>63</v>
      </c>
      <c r="G28" s="72" t="s">
        <v>64</v>
      </c>
      <c r="H28" s="94">
        <v>0.35</v>
      </c>
      <c r="I28" s="72" t="s">
        <v>65</v>
      </c>
      <c r="J28" s="77" t="s">
        <v>31</v>
      </c>
      <c r="K28" s="95">
        <v>55</v>
      </c>
      <c r="L28" s="96" t="s">
        <v>209</v>
      </c>
      <c r="M28" s="72" t="s">
        <v>145</v>
      </c>
      <c r="N28" s="97">
        <v>7.1</v>
      </c>
      <c r="O28" s="78">
        <v>375</v>
      </c>
      <c r="P28" s="72" t="s">
        <v>66</v>
      </c>
      <c r="Q28" s="121" t="s">
        <v>67</v>
      </c>
      <c r="R28" s="122" t="s">
        <v>195</v>
      </c>
      <c r="S28" s="131"/>
      <c r="T28" s="122" t="s">
        <v>215</v>
      </c>
      <c r="U28" s="122" t="s">
        <v>70</v>
      </c>
      <c r="V28" s="122" t="s">
        <v>85</v>
      </c>
      <c r="W28" s="132">
        <v>10</v>
      </c>
      <c r="X28" s="133">
        <v>800</v>
      </c>
      <c r="Y28" s="134">
        <v>77.099999999999994</v>
      </c>
      <c r="Z28" s="132">
        <v>74</v>
      </c>
      <c r="AA28" s="135">
        <v>46295</v>
      </c>
      <c r="AB28" s="135" t="s">
        <v>66</v>
      </c>
      <c r="AC28" s="135"/>
      <c r="AD28" s="135"/>
      <c r="AE28" s="135"/>
      <c r="AF28" s="135" t="s">
        <v>146</v>
      </c>
      <c r="AG28" s="142" t="s">
        <v>216</v>
      </c>
    </row>
    <row r="29" spans="1:33" ht="62.25" customHeight="1" x14ac:dyDescent="0.15">
      <c r="A29" s="7" t="s">
        <v>55</v>
      </c>
      <c r="B29" s="107" t="s">
        <v>151</v>
      </c>
      <c r="C29" s="91" t="s">
        <v>153</v>
      </c>
      <c r="D29" s="92">
        <v>603</v>
      </c>
      <c r="E29" s="93" t="s">
        <v>48</v>
      </c>
      <c r="F29" s="77" t="s">
        <v>144</v>
      </c>
      <c r="G29" s="72" t="s">
        <v>137</v>
      </c>
      <c r="H29" s="94">
        <v>1</v>
      </c>
      <c r="I29" s="72" t="s">
        <v>65</v>
      </c>
      <c r="J29" s="77" t="s">
        <v>31</v>
      </c>
      <c r="K29" s="95">
        <v>54</v>
      </c>
      <c r="L29" s="96">
        <v>10.1</v>
      </c>
      <c r="M29" s="72" t="s">
        <v>147</v>
      </c>
      <c r="N29" s="97">
        <v>5</v>
      </c>
      <c r="O29" s="78">
        <v>1265</v>
      </c>
      <c r="P29" s="72" t="s">
        <v>138</v>
      </c>
      <c r="Q29" s="121" t="s">
        <v>67</v>
      </c>
      <c r="R29" s="122"/>
      <c r="S29" s="131"/>
      <c r="T29" s="122" t="s">
        <v>215</v>
      </c>
      <c r="U29" s="122" t="s">
        <v>70</v>
      </c>
      <c r="V29" s="122" t="s">
        <v>85</v>
      </c>
      <c r="W29" s="132">
        <v>12</v>
      </c>
      <c r="X29" s="133">
        <v>1475</v>
      </c>
      <c r="Y29" s="134">
        <v>79.5</v>
      </c>
      <c r="Z29" s="132">
        <v>82</v>
      </c>
      <c r="AA29" s="135">
        <v>46295</v>
      </c>
      <c r="AB29" s="135" t="s">
        <v>66</v>
      </c>
      <c r="AC29" s="135"/>
      <c r="AD29" s="135"/>
      <c r="AE29" s="135"/>
      <c r="AF29" s="135" t="s">
        <v>146</v>
      </c>
      <c r="AG29" s="136" t="s">
        <v>224</v>
      </c>
    </row>
    <row r="30" spans="1:33" ht="23.25" customHeight="1" x14ac:dyDescent="0.15">
      <c r="A30" s="7" t="s">
        <v>55</v>
      </c>
      <c r="B30" s="107" t="s">
        <v>151</v>
      </c>
      <c r="C30" s="91" t="s">
        <v>153</v>
      </c>
      <c r="D30" s="92">
        <v>603</v>
      </c>
      <c r="E30" s="93" t="s">
        <v>48</v>
      </c>
      <c r="F30" s="77" t="s">
        <v>63</v>
      </c>
      <c r="G30" s="72" t="s">
        <v>64</v>
      </c>
      <c r="H30" s="94">
        <v>0.35</v>
      </c>
      <c r="I30" s="72" t="s">
        <v>65</v>
      </c>
      <c r="J30" s="77" t="s">
        <v>31</v>
      </c>
      <c r="K30" s="95">
        <v>54</v>
      </c>
      <c r="L30" s="96" t="s">
        <v>210</v>
      </c>
      <c r="M30" s="72" t="s">
        <v>147</v>
      </c>
      <c r="N30" s="97">
        <v>5.0999999999999996</v>
      </c>
      <c r="O30" s="78">
        <v>300</v>
      </c>
      <c r="P30" s="72" t="s">
        <v>66</v>
      </c>
      <c r="Q30" s="121" t="s">
        <v>67</v>
      </c>
      <c r="R30" s="122" t="s">
        <v>195</v>
      </c>
      <c r="S30" s="131"/>
      <c r="T30" s="122" t="s">
        <v>215</v>
      </c>
      <c r="U30" s="122" t="s">
        <v>70</v>
      </c>
      <c r="V30" s="122" t="s">
        <v>85</v>
      </c>
      <c r="W30" s="132">
        <v>12</v>
      </c>
      <c r="X30" s="133">
        <v>527</v>
      </c>
      <c r="Y30" s="134">
        <v>79.5</v>
      </c>
      <c r="Z30" s="132">
        <v>82</v>
      </c>
      <c r="AA30" s="135">
        <v>46295</v>
      </c>
      <c r="AB30" s="135" t="s">
        <v>66</v>
      </c>
      <c r="AC30" s="135"/>
      <c r="AD30" s="135"/>
      <c r="AE30" s="135"/>
      <c r="AF30" s="135" t="s">
        <v>146</v>
      </c>
      <c r="AG30" s="142" t="s">
        <v>216</v>
      </c>
    </row>
    <row r="31" spans="1:33" ht="62.25" customHeight="1" x14ac:dyDescent="0.15">
      <c r="A31" s="7" t="s">
        <v>55</v>
      </c>
      <c r="B31" s="107" t="s">
        <v>151</v>
      </c>
      <c r="C31" s="91" t="s">
        <v>153</v>
      </c>
      <c r="D31" s="92">
        <v>603</v>
      </c>
      <c r="E31" s="93" t="s">
        <v>34</v>
      </c>
      <c r="F31" s="77" t="s">
        <v>144</v>
      </c>
      <c r="G31" s="72" t="s">
        <v>137</v>
      </c>
      <c r="H31" s="94">
        <v>1</v>
      </c>
      <c r="I31" s="72" t="s">
        <v>65</v>
      </c>
      <c r="J31" s="77" t="s">
        <v>41</v>
      </c>
      <c r="K31" s="95">
        <v>75</v>
      </c>
      <c r="L31" s="96">
        <v>5.24</v>
      </c>
      <c r="M31" s="72" t="s">
        <v>147</v>
      </c>
      <c r="N31" s="97">
        <v>2.5</v>
      </c>
      <c r="O31" s="78">
        <v>630</v>
      </c>
      <c r="P31" s="72" t="s">
        <v>138</v>
      </c>
      <c r="Q31" s="121" t="s">
        <v>67</v>
      </c>
      <c r="R31" s="122"/>
      <c r="S31" s="131"/>
      <c r="T31" s="122" t="s">
        <v>215</v>
      </c>
      <c r="U31" s="122" t="s">
        <v>70</v>
      </c>
      <c r="V31" s="122" t="s">
        <v>85</v>
      </c>
      <c r="W31" s="132">
        <v>11</v>
      </c>
      <c r="X31" s="133">
        <v>733</v>
      </c>
      <c r="Y31" s="134">
        <v>79.5</v>
      </c>
      <c r="Z31" s="132">
        <v>82</v>
      </c>
      <c r="AA31" s="135">
        <v>46295</v>
      </c>
      <c r="AB31" s="135" t="s">
        <v>66</v>
      </c>
      <c r="AC31" s="135"/>
      <c r="AD31" s="135"/>
      <c r="AE31" s="135"/>
      <c r="AF31" s="135" t="s">
        <v>146</v>
      </c>
      <c r="AG31" s="136" t="s">
        <v>225</v>
      </c>
    </row>
    <row r="32" spans="1:33" ht="23.25" customHeight="1" x14ac:dyDescent="0.15">
      <c r="A32" s="7" t="s">
        <v>55</v>
      </c>
      <c r="B32" s="109" t="s">
        <v>151</v>
      </c>
      <c r="C32" s="72" t="s">
        <v>153</v>
      </c>
      <c r="D32" s="92">
        <v>603</v>
      </c>
      <c r="E32" s="93" t="s">
        <v>34</v>
      </c>
      <c r="F32" s="77" t="s">
        <v>63</v>
      </c>
      <c r="G32" s="72" t="s">
        <v>64</v>
      </c>
      <c r="H32" s="94">
        <v>0.35</v>
      </c>
      <c r="I32" s="72" t="s">
        <v>65</v>
      </c>
      <c r="J32" s="77" t="s">
        <v>41</v>
      </c>
      <c r="K32" s="95">
        <v>75</v>
      </c>
      <c r="L32" s="96" t="s">
        <v>211</v>
      </c>
      <c r="M32" s="72" t="s">
        <v>145</v>
      </c>
      <c r="N32" s="97">
        <v>2.74</v>
      </c>
      <c r="O32" s="78">
        <v>85</v>
      </c>
      <c r="P32" s="72" t="s">
        <v>66</v>
      </c>
      <c r="Q32" s="121" t="s">
        <v>67</v>
      </c>
      <c r="R32" s="122" t="s">
        <v>195</v>
      </c>
      <c r="S32" s="131"/>
      <c r="T32" s="122" t="s">
        <v>215</v>
      </c>
      <c r="U32" s="122" t="s">
        <v>70</v>
      </c>
      <c r="V32" s="122" t="s">
        <v>85</v>
      </c>
      <c r="W32" s="132">
        <v>11</v>
      </c>
      <c r="X32" s="133">
        <v>281</v>
      </c>
      <c r="Y32" s="134">
        <v>79.5</v>
      </c>
      <c r="Z32" s="132">
        <v>82</v>
      </c>
      <c r="AA32" s="135">
        <v>46295</v>
      </c>
      <c r="AB32" s="135" t="s">
        <v>66</v>
      </c>
      <c r="AC32" s="135"/>
      <c r="AD32" s="135"/>
      <c r="AE32" s="135"/>
      <c r="AF32" s="135" t="s">
        <v>146</v>
      </c>
      <c r="AG32" s="136" t="s">
        <v>217</v>
      </c>
    </row>
    <row r="33" spans="1:33" ht="23.25" customHeight="1" x14ac:dyDescent="0.15">
      <c r="A33" s="7" t="s">
        <v>55</v>
      </c>
      <c r="B33" s="109" t="s">
        <v>151</v>
      </c>
      <c r="C33" s="72" t="s">
        <v>153</v>
      </c>
      <c r="D33" s="92">
        <v>603</v>
      </c>
      <c r="E33" s="93" t="s">
        <v>33</v>
      </c>
      <c r="F33" s="77" t="s">
        <v>63</v>
      </c>
      <c r="G33" s="72" t="s">
        <v>64</v>
      </c>
      <c r="H33" s="94">
        <v>0.35</v>
      </c>
      <c r="I33" s="72" t="s">
        <v>65</v>
      </c>
      <c r="J33" s="77" t="s">
        <v>31</v>
      </c>
      <c r="K33" s="95">
        <v>70</v>
      </c>
      <c r="L33" s="96">
        <v>2.12</v>
      </c>
      <c r="M33" s="72" t="s">
        <v>145</v>
      </c>
      <c r="N33" s="97">
        <v>2.12</v>
      </c>
      <c r="O33" s="78">
        <v>250</v>
      </c>
      <c r="P33" s="72" t="s">
        <v>66</v>
      </c>
      <c r="Q33" s="121" t="s">
        <v>67</v>
      </c>
      <c r="R33" s="122" t="s">
        <v>195</v>
      </c>
      <c r="S33" s="131"/>
      <c r="T33" s="122" t="s">
        <v>215</v>
      </c>
      <c r="U33" s="122" t="s">
        <v>70</v>
      </c>
      <c r="V33" s="122" t="s">
        <v>70</v>
      </c>
      <c r="W33" s="132">
        <v>7</v>
      </c>
      <c r="X33" s="133">
        <v>225</v>
      </c>
      <c r="Y33" s="134">
        <v>79.5</v>
      </c>
      <c r="Z33" s="132">
        <v>82</v>
      </c>
      <c r="AA33" s="135">
        <v>46295</v>
      </c>
      <c r="AB33" s="135" t="s">
        <v>66</v>
      </c>
      <c r="AC33" s="135"/>
      <c r="AD33" s="135"/>
      <c r="AE33" s="135"/>
      <c r="AF33" s="135" t="s">
        <v>146</v>
      </c>
      <c r="AG33" s="136" t="s">
        <v>226</v>
      </c>
    </row>
    <row r="34" spans="1:33" ht="62.25" customHeight="1" x14ac:dyDescent="0.15">
      <c r="A34" s="7" t="s">
        <v>55</v>
      </c>
      <c r="B34" s="109" t="s">
        <v>151</v>
      </c>
      <c r="C34" s="72" t="s">
        <v>153</v>
      </c>
      <c r="D34" s="92">
        <v>603</v>
      </c>
      <c r="E34" s="93" t="s">
        <v>35</v>
      </c>
      <c r="F34" s="77" t="s">
        <v>144</v>
      </c>
      <c r="G34" s="72" t="s">
        <v>137</v>
      </c>
      <c r="H34" s="94">
        <v>1</v>
      </c>
      <c r="I34" s="72" t="s">
        <v>65</v>
      </c>
      <c r="J34" s="77" t="s">
        <v>31</v>
      </c>
      <c r="K34" s="95">
        <v>67</v>
      </c>
      <c r="L34" s="96">
        <v>3.85</v>
      </c>
      <c r="M34" s="72" t="s">
        <v>147</v>
      </c>
      <c r="N34" s="97">
        <v>2.5</v>
      </c>
      <c r="O34" s="79">
        <v>620</v>
      </c>
      <c r="P34" s="72" t="s">
        <v>138</v>
      </c>
      <c r="Q34" s="121" t="s">
        <v>67</v>
      </c>
      <c r="R34" s="122"/>
      <c r="S34" s="131"/>
      <c r="T34" s="122" t="s">
        <v>215</v>
      </c>
      <c r="U34" s="122" t="s">
        <v>70</v>
      </c>
      <c r="V34" s="122" t="s">
        <v>70</v>
      </c>
      <c r="W34" s="132">
        <v>5</v>
      </c>
      <c r="X34" s="133">
        <v>765</v>
      </c>
      <c r="Y34" s="134">
        <v>79.5</v>
      </c>
      <c r="Z34" s="132">
        <v>82</v>
      </c>
      <c r="AA34" s="135">
        <v>46295</v>
      </c>
      <c r="AB34" s="135" t="s">
        <v>66</v>
      </c>
      <c r="AC34" s="135"/>
      <c r="AD34" s="135"/>
      <c r="AE34" s="135"/>
      <c r="AF34" s="135" t="s">
        <v>146</v>
      </c>
      <c r="AG34" s="136" t="s">
        <v>227</v>
      </c>
    </row>
    <row r="35" spans="1:33" ht="23.25" customHeight="1" x14ac:dyDescent="0.15">
      <c r="A35" s="7" t="s">
        <v>55</v>
      </c>
      <c r="B35" s="109" t="s">
        <v>151</v>
      </c>
      <c r="C35" s="72" t="s">
        <v>153</v>
      </c>
      <c r="D35" s="92">
        <v>603</v>
      </c>
      <c r="E35" s="93" t="s">
        <v>35</v>
      </c>
      <c r="F35" s="77" t="s">
        <v>63</v>
      </c>
      <c r="G35" s="72" t="s">
        <v>64</v>
      </c>
      <c r="H35" s="94">
        <v>0.35</v>
      </c>
      <c r="I35" s="72" t="s">
        <v>65</v>
      </c>
      <c r="J35" s="77" t="s">
        <v>31</v>
      </c>
      <c r="K35" s="95">
        <v>67</v>
      </c>
      <c r="L35" s="96" t="s">
        <v>212</v>
      </c>
      <c r="M35" s="72" t="s">
        <v>145</v>
      </c>
      <c r="N35" s="97">
        <v>1.35</v>
      </c>
      <c r="O35" s="80">
        <v>45</v>
      </c>
      <c r="P35" s="72" t="s">
        <v>66</v>
      </c>
      <c r="Q35" s="121" t="s">
        <v>74</v>
      </c>
      <c r="R35" s="122" t="s">
        <v>195</v>
      </c>
      <c r="S35" s="131">
        <v>0.1</v>
      </c>
      <c r="T35" s="122" t="s">
        <v>215</v>
      </c>
      <c r="U35" s="122" t="s">
        <v>70</v>
      </c>
      <c r="V35" s="122" t="s">
        <v>85</v>
      </c>
      <c r="W35" s="132">
        <v>5</v>
      </c>
      <c r="X35" s="133">
        <v>145</v>
      </c>
      <c r="Y35" s="134">
        <v>79.5</v>
      </c>
      <c r="Z35" s="132">
        <v>82</v>
      </c>
      <c r="AA35" s="135">
        <v>46295</v>
      </c>
      <c r="AB35" s="135" t="s">
        <v>66</v>
      </c>
      <c r="AC35" s="135"/>
      <c r="AD35" s="135"/>
      <c r="AE35" s="135"/>
      <c r="AF35" s="135" t="s">
        <v>146</v>
      </c>
      <c r="AG35" s="136"/>
    </row>
    <row r="36" spans="1:33" ht="23.25" customHeight="1" x14ac:dyDescent="0.15">
      <c r="A36" s="7" t="s">
        <v>55</v>
      </c>
      <c r="B36" s="109" t="s">
        <v>151</v>
      </c>
      <c r="C36" s="95" t="s">
        <v>153</v>
      </c>
      <c r="D36" s="92">
        <v>603</v>
      </c>
      <c r="E36" s="93" t="s">
        <v>44</v>
      </c>
      <c r="F36" s="77" t="s">
        <v>63</v>
      </c>
      <c r="G36" s="72" t="s">
        <v>64</v>
      </c>
      <c r="H36" s="94">
        <v>0.35</v>
      </c>
      <c r="I36" s="72" t="s">
        <v>65</v>
      </c>
      <c r="J36" s="77" t="s">
        <v>31</v>
      </c>
      <c r="K36" s="95">
        <v>53</v>
      </c>
      <c r="L36" s="96">
        <v>4.63</v>
      </c>
      <c r="M36" s="72" t="s">
        <v>147</v>
      </c>
      <c r="N36" s="97">
        <v>4.63</v>
      </c>
      <c r="O36" s="81">
        <v>395</v>
      </c>
      <c r="P36" s="72" t="s">
        <v>66</v>
      </c>
      <c r="Q36" s="121" t="s">
        <v>74</v>
      </c>
      <c r="R36" s="121" t="s">
        <v>195</v>
      </c>
      <c r="S36" s="131">
        <v>0.1</v>
      </c>
      <c r="T36" s="122" t="s">
        <v>215</v>
      </c>
      <c r="U36" s="122" t="s">
        <v>70</v>
      </c>
      <c r="V36" s="122" t="s">
        <v>85</v>
      </c>
      <c r="W36" s="132">
        <v>10</v>
      </c>
      <c r="X36" s="137">
        <v>502</v>
      </c>
      <c r="Y36" s="134">
        <v>79.5</v>
      </c>
      <c r="Z36" s="132">
        <v>82</v>
      </c>
      <c r="AA36" s="135">
        <v>46295</v>
      </c>
      <c r="AB36" s="135" t="s">
        <v>66</v>
      </c>
      <c r="AC36" s="135"/>
      <c r="AD36" s="135"/>
      <c r="AE36" s="135"/>
      <c r="AF36" s="135" t="s">
        <v>146</v>
      </c>
      <c r="AG36" s="136"/>
    </row>
    <row r="37" spans="1:33" ht="62.25" customHeight="1" x14ac:dyDescent="0.15">
      <c r="A37" s="7" t="s">
        <v>55</v>
      </c>
      <c r="B37" s="109" t="s">
        <v>151</v>
      </c>
      <c r="C37" s="95" t="s">
        <v>153</v>
      </c>
      <c r="D37" s="92">
        <v>603</v>
      </c>
      <c r="E37" s="93" t="s">
        <v>50</v>
      </c>
      <c r="F37" s="77" t="s">
        <v>144</v>
      </c>
      <c r="G37" s="72" t="s">
        <v>137</v>
      </c>
      <c r="H37" s="94">
        <v>1</v>
      </c>
      <c r="I37" s="72" t="s">
        <v>65</v>
      </c>
      <c r="J37" s="77" t="s">
        <v>31</v>
      </c>
      <c r="K37" s="95">
        <v>72</v>
      </c>
      <c r="L37" s="96">
        <v>10.49</v>
      </c>
      <c r="M37" s="72" t="s">
        <v>147</v>
      </c>
      <c r="N37" s="97">
        <v>5</v>
      </c>
      <c r="O37" s="81">
        <v>1465</v>
      </c>
      <c r="P37" s="72" t="s">
        <v>138</v>
      </c>
      <c r="Q37" s="123" t="s">
        <v>99</v>
      </c>
      <c r="R37" s="121"/>
      <c r="S37" s="131">
        <v>0.1</v>
      </c>
      <c r="T37" s="122" t="s">
        <v>215</v>
      </c>
      <c r="U37" s="122" t="s">
        <v>70</v>
      </c>
      <c r="V37" s="122" t="s">
        <v>85</v>
      </c>
      <c r="W37" s="132">
        <v>14</v>
      </c>
      <c r="X37" s="137">
        <v>1525</v>
      </c>
      <c r="Y37" s="134">
        <v>78.400000000000006</v>
      </c>
      <c r="Z37" s="132">
        <v>78</v>
      </c>
      <c r="AA37" s="135">
        <v>46295</v>
      </c>
      <c r="AB37" s="135" t="s">
        <v>66</v>
      </c>
      <c r="AC37" s="135"/>
      <c r="AD37" s="135"/>
      <c r="AE37" s="135"/>
      <c r="AF37" s="135" t="s">
        <v>146</v>
      </c>
      <c r="AG37" s="136" t="s">
        <v>242</v>
      </c>
    </row>
    <row r="38" spans="1:33" ht="23.25" customHeight="1" x14ac:dyDescent="0.15">
      <c r="A38" s="7" t="s">
        <v>55</v>
      </c>
      <c r="B38" s="109" t="s">
        <v>151</v>
      </c>
      <c r="C38" s="95" t="s">
        <v>153</v>
      </c>
      <c r="D38" s="92">
        <v>603</v>
      </c>
      <c r="E38" s="93" t="s">
        <v>50</v>
      </c>
      <c r="F38" s="77" t="s">
        <v>63</v>
      </c>
      <c r="G38" s="72" t="s">
        <v>64</v>
      </c>
      <c r="H38" s="94">
        <v>0.35</v>
      </c>
      <c r="I38" s="72" t="s">
        <v>65</v>
      </c>
      <c r="J38" s="77" t="s">
        <v>31</v>
      </c>
      <c r="K38" s="95">
        <v>72</v>
      </c>
      <c r="L38" s="96" t="s">
        <v>213</v>
      </c>
      <c r="M38" s="72" t="s">
        <v>145</v>
      </c>
      <c r="N38" s="97">
        <v>5.49</v>
      </c>
      <c r="O38" s="81">
        <v>565</v>
      </c>
      <c r="P38" s="72" t="s">
        <v>66</v>
      </c>
      <c r="Q38" s="121" t="s">
        <v>67</v>
      </c>
      <c r="R38" s="121" t="s">
        <v>195</v>
      </c>
      <c r="S38" s="131"/>
      <c r="T38" s="122" t="s">
        <v>215</v>
      </c>
      <c r="U38" s="122" t="s">
        <v>70</v>
      </c>
      <c r="V38" s="122" t="s">
        <v>85</v>
      </c>
      <c r="W38" s="132">
        <v>14</v>
      </c>
      <c r="X38" s="137">
        <v>586</v>
      </c>
      <c r="Y38" s="134">
        <v>78.400000000000006</v>
      </c>
      <c r="Z38" s="132">
        <v>78</v>
      </c>
      <c r="AA38" s="135">
        <v>46295</v>
      </c>
      <c r="AB38" s="135" t="s">
        <v>66</v>
      </c>
      <c r="AC38" s="135"/>
      <c r="AD38" s="135"/>
      <c r="AE38" s="135"/>
      <c r="AF38" s="135" t="s">
        <v>146</v>
      </c>
      <c r="AG38" s="136" t="s">
        <v>243</v>
      </c>
    </row>
    <row r="39" spans="1:33" ht="23.25" customHeight="1" x14ac:dyDescent="0.15">
      <c r="A39" s="7" t="s">
        <v>55</v>
      </c>
      <c r="B39" s="109" t="s">
        <v>151</v>
      </c>
      <c r="C39" s="95" t="s">
        <v>153</v>
      </c>
      <c r="D39" s="92">
        <v>603</v>
      </c>
      <c r="E39" s="93" t="s">
        <v>51</v>
      </c>
      <c r="F39" s="77" t="s">
        <v>63</v>
      </c>
      <c r="G39" s="72" t="s">
        <v>64</v>
      </c>
      <c r="H39" s="94">
        <v>0.35</v>
      </c>
      <c r="I39" s="72" t="s">
        <v>65</v>
      </c>
      <c r="J39" s="77" t="s">
        <v>41</v>
      </c>
      <c r="K39" s="95">
        <v>50</v>
      </c>
      <c r="L39" s="96">
        <v>1.1499999999999999</v>
      </c>
      <c r="M39" s="72" t="s">
        <v>147</v>
      </c>
      <c r="N39" s="97">
        <v>1.1499999999999999</v>
      </c>
      <c r="O39" s="81">
        <v>210</v>
      </c>
      <c r="P39" s="72" t="s">
        <v>66</v>
      </c>
      <c r="Q39" s="121" t="s">
        <v>74</v>
      </c>
      <c r="R39" s="121" t="s">
        <v>195</v>
      </c>
      <c r="S39" s="131">
        <v>0.05</v>
      </c>
      <c r="T39" s="122" t="s">
        <v>215</v>
      </c>
      <c r="U39" s="122" t="s">
        <v>70</v>
      </c>
      <c r="V39" s="122" t="s">
        <v>85</v>
      </c>
      <c r="W39" s="132">
        <v>8</v>
      </c>
      <c r="X39" s="137">
        <v>129</v>
      </c>
      <c r="Y39" s="134">
        <v>78.400000000000006</v>
      </c>
      <c r="Z39" s="132">
        <v>78</v>
      </c>
      <c r="AA39" s="135">
        <v>46295</v>
      </c>
      <c r="AB39" s="135" t="s">
        <v>66</v>
      </c>
      <c r="AC39" s="135"/>
      <c r="AD39" s="135"/>
      <c r="AE39" s="135"/>
      <c r="AF39" s="135" t="s">
        <v>146</v>
      </c>
      <c r="AG39" s="136"/>
    </row>
    <row r="40" spans="1:33" ht="23.25" customHeight="1" x14ac:dyDescent="0.15">
      <c r="A40" s="7" t="s">
        <v>55</v>
      </c>
      <c r="B40" s="107" t="s">
        <v>151</v>
      </c>
      <c r="C40" s="91" t="s">
        <v>153</v>
      </c>
      <c r="D40" s="92">
        <v>603</v>
      </c>
      <c r="E40" s="93" t="s">
        <v>38</v>
      </c>
      <c r="F40" s="77" t="s">
        <v>63</v>
      </c>
      <c r="G40" s="72" t="s">
        <v>64</v>
      </c>
      <c r="H40" s="94">
        <v>0.35</v>
      </c>
      <c r="I40" s="72" t="s">
        <v>65</v>
      </c>
      <c r="J40" s="77" t="s">
        <v>31</v>
      </c>
      <c r="K40" s="95">
        <v>82</v>
      </c>
      <c r="L40" s="96">
        <v>2.83</v>
      </c>
      <c r="M40" s="72" t="s">
        <v>145</v>
      </c>
      <c r="N40" s="97">
        <v>2.83</v>
      </c>
      <c r="O40" s="78">
        <v>810</v>
      </c>
      <c r="P40" s="72" t="s">
        <v>66</v>
      </c>
      <c r="Q40" s="121" t="s">
        <v>74</v>
      </c>
      <c r="R40" s="122" t="s">
        <v>195</v>
      </c>
      <c r="S40" s="131">
        <v>0.1</v>
      </c>
      <c r="T40" s="122" t="s">
        <v>215</v>
      </c>
      <c r="U40" s="122" t="s">
        <v>69</v>
      </c>
      <c r="V40" s="122" t="s">
        <v>85</v>
      </c>
      <c r="W40" s="132">
        <v>16</v>
      </c>
      <c r="X40" s="133">
        <v>324</v>
      </c>
      <c r="Y40" s="134">
        <v>78.400000000000006</v>
      </c>
      <c r="Z40" s="132">
        <v>78</v>
      </c>
      <c r="AA40" s="135">
        <v>46295</v>
      </c>
      <c r="AB40" s="135" t="s">
        <v>66</v>
      </c>
      <c r="AC40" s="135"/>
      <c r="AD40" s="135"/>
      <c r="AE40" s="135"/>
      <c r="AF40" s="135" t="s">
        <v>146</v>
      </c>
      <c r="AG40" s="136"/>
    </row>
    <row r="41" spans="1:33" ht="57.75" customHeight="1" x14ac:dyDescent="0.15">
      <c r="A41" s="7" t="s">
        <v>55</v>
      </c>
      <c r="B41" s="107" t="s">
        <v>151</v>
      </c>
      <c r="C41" s="91" t="s">
        <v>153</v>
      </c>
      <c r="D41" s="92">
        <v>603</v>
      </c>
      <c r="E41" s="93" t="s">
        <v>54</v>
      </c>
      <c r="F41" s="77" t="s">
        <v>144</v>
      </c>
      <c r="G41" s="72" t="s">
        <v>137</v>
      </c>
      <c r="H41" s="94">
        <v>1</v>
      </c>
      <c r="I41" s="72" t="s">
        <v>65</v>
      </c>
      <c r="J41" s="77" t="s">
        <v>31</v>
      </c>
      <c r="K41" s="95">
        <v>72</v>
      </c>
      <c r="L41" s="96">
        <v>6.22</v>
      </c>
      <c r="M41" s="72" t="s">
        <v>147</v>
      </c>
      <c r="N41" s="97">
        <v>2.5</v>
      </c>
      <c r="O41" s="78">
        <v>675</v>
      </c>
      <c r="P41" s="72" t="s">
        <v>138</v>
      </c>
      <c r="Q41" s="121" t="s">
        <v>67</v>
      </c>
      <c r="R41" s="122"/>
      <c r="S41" s="131"/>
      <c r="T41" s="122" t="s">
        <v>215</v>
      </c>
      <c r="U41" s="122" t="s">
        <v>70</v>
      </c>
      <c r="V41" s="122" t="s">
        <v>85</v>
      </c>
      <c r="W41" s="132">
        <v>29</v>
      </c>
      <c r="X41" s="133">
        <v>855</v>
      </c>
      <c r="Y41" s="134">
        <v>78.400000000000006</v>
      </c>
      <c r="Z41" s="132">
        <v>78</v>
      </c>
      <c r="AA41" s="135">
        <v>46295</v>
      </c>
      <c r="AB41" s="135" t="s">
        <v>66</v>
      </c>
      <c r="AC41" s="135"/>
      <c r="AD41" s="135"/>
      <c r="AE41" s="135"/>
      <c r="AF41" s="135" t="s">
        <v>146</v>
      </c>
      <c r="AG41" s="136" t="s">
        <v>228</v>
      </c>
    </row>
    <row r="42" spans="1:33" ht="23.25" customHeight="1" x14ac:dyDescent="0.15">
      <c r="A42" s="7" t="s">
        <v>55</v>
      </c>
      <c r="B42" s="107" t="s">
        <v>151</v>
      </c>
      <c r="C42" s="91" t="s">
        <v>153</v>
      </c>
      <c r="D42" s="92">
        <v>603</v>
      </c>
      <c r="E42" s="93" t="s">
        <v>54</v>
      </c>
      <c r="F42" s="77" t="s">
        <v>63</v>
      </c>
      <c r="G42" s="72" t="s">
        <v>64</v>
      </c>
      <c r="H42" s="94">
        <v>0.35</v>
      </c>
      <c r="I42" s="72" t="s">
        <v>65</v>
      </c>
      <c r="J42" s="77" t="s">
        <v>31</v>
      </c>
      <c r="K42" s="95">
        <v>72</v>
      </c>
      <c r="L42" s="96" t="s">
        <v>214</v>
      </c>
      <c r="M42" s="72" t="s">
        <v>145</v>
      </c>
      <c r="N42" s="97">
        <v>3.72</v>
      </c>
      <c r="O42" s="78">
        <v>575</v>
      </c>
      <c r="P42" s="72" t="s">
        <v>66</v>
      </c>
      <c r="Q42" s="121" t="s">
        <v>67</v>
      </c>
      <c r="R42" s="122" t="s">
        <v>195</v>
      </c>
      <c r="S42" s="131"/>
      <c r="T42" s="122" t="s">
        <v>215</v>
      </c>
      <c r="U42" s="122" t="s">
        <v>70</v>
      </c>
      <c r="V42" s="122" t="s">
        <v>85</v>
      </c>
      <c r="W42" s="132">
        <v>29</v>
      </c>
      <c r="X42" s="133">
        <v>445</v>
      </c>
      <c r="Y42" s="134">
        <v>78.400000000000006</v>
      </c>
      <c r="Z42" s="132">
        <v>78</v>
      </c>
      <c r="AA42" s="135">
        <v>46295</v>
      </c>
      <c r="AB42" s="135" t="s">
        <v>66</v>
      </c>
      <c r="AC42" s="135"/>
      <c r="AD42" s="135"/>
      <c r="AE42" s="135"/>
      <c r="AF42" s="135" t="s">
        <v>146</v>
      </c>
      <c r="AG42" s="136" t="s">
        <v>217</v>
      </c>
    </row>
    <row r="43" spans="1:33" ht="23.25" customHeight="1" x14ac:dyDescent="0.15">
      <c r="A43" s="7" t="s">
        <v>55</v>
      </c>
      <c r="B43" s="110" t="s">
        <v>151</v>
      </c>
      <c r="C43" s="98" t="s">
        <v>153</v>
      </c>
      <c r="D43" s="99">
        <v>603</v>
      </c>
      <c r="E43" s="100" t="s">
        <v>42</v>
      </c>
      <c r="F43" s="101" t="s">
        <v>63</v>
      </c>
      <c r="G43" s="102" t="s">
        <v>64</v>
      </c>
      <c r="H43" s="103">
        <v>0.35</v>
      </c>
      <c r="I43" s="102" t="s">
        <v>65</v>
      </c>
      <c r="J43" s="101" t="s">
        <v>41</v>
      </c>
      <c r="K43" s="104">
        <v>53</v>
      </c>
      <c r="L43" s="105">
        <v>1.94</v>
      </c>
      <c r="M43" s="102" t="s">
        <v>147</v>
      </c>
      <c r="N43" s="106">
        <v>1.94</v>
      </c>
      <c r="O43" s="78">
        <v>190</v>
      </c>
      <c r="P43" s="102" t="s">
        <v>66</v>
      </c>
      <c r="Q43" s="123" t="s">
        <v>67</v>
      </c>
      <c r="R43" s="124" t="s">
        <v>195</v>
      </c>
      <c r="S43" s="138"/>
      <c r="T43" s="124" t="s">
        <v>215</v>
      </c>
      <c r="U43" s="124" t="s">
        <v>70</v>
      </c>
      <c r="V43" s="124" t="s">
        <v>85</v>
      </c>
      <c r="W43" s="139">
        <v>9</v>
      </c>
      <c r="X43" s="133">
        <v>191</v>
      </c>
      <c r="Y43" s="140">
        <v>78.400000000000006</v>
      </c>
      <c r="Z43" s="139">
        <v>78</v>
      </c>
      <c r="AA43" s="141">
        <v>46295</v>
      </c>
      <c r="AB43" s="141" t="s">
        <v>66</v>
      </c>
      <c r="AC43" s="141"/>
      <c r="AD43" s="141"/>
      <c r="AE43" s="141"/>
      <c r="AF43" s="141" t="s">
        <v>146</v>
      </c>
      <c r="AG43" s="142" t="s">
        <v>216</v>
      </c>
    </row>
    <row r="44" spans="1:33" ht="23.25" customHeight="1" thickBot="1" x14ac:dyDescent="0.2">
      <c r="A44" s="7"/>
      <c r="B44" s="8"/>
      <c r="C44" s="9"/>
      <c r="D44" s="10"/>
      <c r="E44" s="11"/>
      <c r="F44" s="12"/>
      <c r="G44" s="13"/>
      <c r="H44" s="14"/>
      <c r="I44" s="13"/>
      <c r="J44" s="13"/>
      <c r="K44" s="15"/>
      <c r="L44" s="16"/>
      <c r="M44" s="16"/>
      <c r="N44" s="63"/>
      <c r="O44" s="17"/>
      <c r="P44" s="13"/>
      <c r="Q44" s="143"/>
      <c r="R44" s="144"/>
      <c r="S44" s="145"/>
      <c r="T44" s="144"/>
      <c r="U44" s="144"/>
      <c r="V44" s="144"/>
      <c r="W44" s="146"/>
      <c r="X44" s="147"/>
      <c r="Y44" s="148"/>
      <c r="Z44" s="146"/>
      <c r="AA44" s="149"/>
      <c r="AB44" s="150"/>
      <c r="AC44" s="150"/>
      <c r="AD44" s="150"/>
      <c r="AE44" s="150"/>
      <c r="AF44" s="151"/>
      <c r="AG44" s="152"/>
    </row>
    <row r="45" spans="1:33" ht="30.75" customHeight="1" x14ac:dyDescent="0.15">
      <c r="B45" s="4" t="s">
        <v>36</v>
      </c>
      <c r="C45" s="4"/>
      <c r="D45" s="26"/>
      <c r="E45" s="26"/>
      <c r="F45" s="4"/>
      <c r="G45" s="4"/>
      <c r="H45" s="4"/>
      <c r="I45" s="26"/>
      <c r="J45" s="27"/>
      <c r="K45" s="26"/>
      <c r="L45" s="26"/>
      <c r="M45" s="26"/>
      <c r="N45" s="28">
        <f>SUM(N4:N44)</f>
        <v>156.27000000000001</v>
      </c>
      <c r="O45" s="26"/>
      <c r="P45" s="4"/>
      <c r="Q45" s="127"/>
      <c r="R45" s="153"/>
      <c r="S45" s="154"/>
      <c r="T45" s="127"/>
      <c r="U45" s="127"/>
      <c r="V45" s="127"/>
      <c r="W45" s="153"/>
      <c r="X45" s="155">
        <f>SUM(X4:X44)</f>
        <v>29058</v>
      </c>
    </row>
    <row r="46" spans="1:33" x14ac:dyDescent="0.15">
      <c r="J46" s="2"/>
    </row>
    <row r="47" spans="1:33" x14ac:dyDescent="0.15">
      <c r="J47" s="2"/>
    </row>
    <row r="48" spans="1:33" x14ac:dyDescent="0.15">
      <c r="J48" s="2"/>
    </row>
    <row r="49" spans="10:10" x14ac:dyDescent="0.15">
      <c r="J49" s="2"/>
    </row>
    <row r="50" spans="10:10" x14ac:dyDescent="0.15">
      <c r="J50" s="2"/>
    </row>
    <row r="51" spans="10:10" x14ac:dyDescent="0.15">
      <c r="J51" s="2"/>
    </row>
    <row r="52" spans="10:10" x14ac:dyDescent="0.15">
      <c r="J52" s="2"/>
    </row>
    <row r="53" spans="10:10" x14ac:dyDescent="0.15">
      <c r="J53" s="2"/>
    </row>
    <row r="54" spans="10:10" x14ac:dyDescent="0.15">
      <c r="J54" s="2"/>
    </row>
    <row r="55" spans="10:10" x14ac:dyDescent="0.15">
      <c r="J55" s="2"/>
    </row>
    <row r="56" spans="10:10" x14ac:dyDescent="0.15">
      <c r="J56" s="2"/>
    </row>
    <row r="57" spans="10:10" x14ac:dyDescent="0.15">
      <c r="J57" s="2"/>
    </row>
    <row r="58" spans="10:10" x14ac:dyDescent="0.15">
      <c r="J58" s="2"/>
    </row>
    <row r="59" spans="10:10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  <row r="94" spans="10:10" x14ac:dyDescent="0.15">
      <c r="J94" s="2"/>
    </row>
    <row r="95" spans="10:10" x14ac:dyDescent="0.15">
      <c r="J95" s="2"/>
    </row>
    <row r="96" spans="10:10" x14ac:dyDescent="0.15">
      <c r="J96" s="2"/>
    </row>
    <row r="97" spans="10:10" x14ac:dyDescent="0.15">
      <c r="J97" s="2"/>
    </row>
    <row r="98" spans="10:10" x14ac:dyDescent="0.15">
      <c r="J98" s="2"/>
    </row>
    <row r="99" spans="10:10" x14ac:dyDescent="0.15">
      <c r="J99" s="2"/>
    </row>
    <row r="100" spans="10:10" x14ac:dyDescent="0.15">
      <c r="J100" s="2"/>
    </row>
    <row r="101" spans="10:10" x14ac:dyDescent="0.15">
      <c r="J101" s="2"/>
    </row>
    <row r="102" spans="10:10" x14ac:dyDescent="0.15">
      <c r="J102" s="2"/>
    </row>
    <row r="103" spans="10:10" x14ac:dyDescent="0.15">
      <c r="J103" s="2"/>
    </row>
    <row r="104" spans="10:10" x14ac:dyDescent="0.15">
      <c r="J104" s="2"/>
    </row>
    <row r="105" spans="10:10" x14ac:dyDescent="0.15">
      <c r="J105" s="2"/>
    </row>
    <row r="106" spans="10:10" x14ac:dyDescent="0.15">
      <c r="J106" s="2"/>
    </row>
    <row r="107" spans="10:10" x14ac:dyDescent="0.15">
      <c r="J107" s="2"/>
    </row>
    <row r="108" spans="10:10" x14ac:dyDescent="0.15">
      <c r="J108" s="2"/>
    </row>
    <row r="109" spans="10:10" x14ac:dyDescent="0.15">
      <c r="J109" s="2"/>
    </row>
    <row r="110" spans="10:10" x14ac:dyDescent="0.15">
      <c r="J110" s="2"/>
    </row>
  </sheetData>
  <autoFilter ref="A3:AG43" xr:uid="{78639F31-B0FC-4E21-829B-13F465E7B197}">
    <filterColumn colId="3" showButton="0"/>
  </autoFilter>
  <mergeCells count="4">
    <mergeCell ref="B1:M1"/>
    <mergeCell ref="N1:AG1"/>
    <mergeCell ref="AA2:AD2"/>
    <mergeCell ref="D3:E3"/>
  </mergeCells>
  <phoneticPr fontId="2"/>
  <dataValidations count="18">
    <dataValidation type="list" allowBlank="1" showInputMessage="1" showErrorMessage="1" sqref="AG2 AA2:AD2" xr:uid="{C626B674-4B32-467A-B3AA-B3D58629D7A4}">
      <formula1>#REF!</formula1>
    </dataValidation>
    <dataValidation type="list" allowBlank="1" showInputMessage="1" showErrorMessage="1" sqref="U44" xr:uid="{A65978E8-0D0E-43C5-96B1-2F3ECF8465CE}">
      <formula1>$AP$93:$AP$96</formula1>
    </dataValidation>
    <dataValidation type="list" allowBlank="1" showInputMessage="1" showErrorMessage="1" sqref="V44" xr:uid="{073C5603-8981-4E87-90BE-4FB123841580}">
      <formula1>$AQ$93:$AQ$96</formula1>
    </dataValidation>
    <dataValidation type="list" allowBlank="1" showInputMessage="1" showErrorMessage="1" sqref="Q44" xr:uid="{AC4DA50A-B564-4C3F-ACA8-BBA52111AC57}">
      <formula1>$AO$93:$AO$98</formula1>
    </dataValidation>
    <dataValidation type="list" allowBlank="1" showInputMessage="1" showErrorMessage="1" sqref="I44" xr:uid="{8725F4EE-CC3F-4EE8-BCF8-0C04F325066C}">
      <formula1>$AL$93:$AL$94</formula1>
    </dataValidation>
    <dataValidation type="list" allowBlank="1" showInputMessage="1" showErrorMessage="1" sqref="G44" xr:uid="{43AD7B84-938E-46AE-A0BB-F9D2DAB54F1D}">
      <formula1>$AJ$93:$AJ$95</formula1>
    </dataValidation>
    <dataValidation type="list" allowBlank="1" showInputMessage="1" showErrorMessage="1" sqref="F44" xr:uid="{97C04479-0A0C-4B4A-AF24-1E18F5E51C03}">
      <formula1>$AI$93:$AI$103</formula1>
    </dataValidation>
    <dataValidation type="list" allowBlank="1" showInputMessage="1" showErrorMessage="1" sqref="AC44:AF44" xr:uid="{114EAE78-AC19-4A80-95AC-DC11DC7E8918}">
      <formula1>$AR$93:$AR$94</formula1>
    </dataValidation>
    <dataValidation type="list" allowBlank="1" showInputMessage="1" showErrorMessage="1" sqref="AB44 P44" xr:uid="{DD4C86B4-619D-4F7B-8400-5A33BC76046D}">
      <formula1>$AN$93:$AN$94</formula1>
    </dataValidation>
    <dataValidation type="list" allowBlank="1" showInputMessage="1" showErrorMessage="1" sqref="I4:I43" xr:uid="{BD7E434A-BE86-4ABB-894E-DE5266FEDF1F}">
      <formula1>$AO$101:$AO$102</formula1>
    </dataValidation>
    <dataValidation type="list" allowBlank="1" showInputMessage="1" showErrorMessage="1" sqref="G4:G43" xr:uid="{EE77DE76-8718-4CA8-B6C7-D87CD9121948}">
      <formula1>$AM$101:$AM$103</formula1>
    </dataValidation>
    <dataValidation type="list" allowBlank="1" showInputMessage="1" showErrorMessage="1" sqref="F4:F43" xr:uid="{2FE2C999-0B9C-413C-AB4A-26B8AC5362E6}">
      <formula1>$AL$101:$AL$111</formula1>
    </dataValidation>
    <dataValidation type="list" allowBlank="1" showInputMessage="1" showErrorMessage="1" sqref="P4:P43 AB4:AB43" xr:uid="{0142AE4F-3B8C-42B6-A9DB-700883865288}">
      <formula1>$AQ$103:$AQ$104</formula1>
    </dataValidation>
    <dataValidation type="list" allowBlank="1" showInputMessage="1" showErrorMessage="1" sqref="U4:U43" xr:uid="{37875B19-42DC-4A48-B34B-F3759FAF0990}">
      <formula1>$AS$103:$AS$106</formula1>
    </dataValidation>
    <dataValidation type="list" allowBlank="1" showInputMessage="1" showErrorMessage="1" sqref="V4:V43" xr:uid="{90EA03E3-BB33-4E15-BA5A-9C9837DC958D}">
      <formula1>$AT$103:$AT$106</formula1>
    </dataValidation>
    <dataValidation type="list" allowBlank="1" showInputMessage="1" showErrorMessage="1" sqref="Q4:Q43" xr:uid="{807480D6-A494-4DE2-B13E-BB36322E5FEC}">
      <formula1>$AR$103:$AR$108</formula1>
    </dataValidation>
    <dataValidation type="list" allowBlank="1" showInputMessage="1" showErrorMessage="1" sqref="AC4:AF43" xr:uid="{A4452065-A8C8-4870-BCB2-85E95F0F0BC6}">
      <formula1>$AU$103:$AU$104</formula1>
    </dataValidation>
    <dataValidation type="list" allowBlank="1" showInputMessage="1" showErrorMessage="1" sqref="R36:R39 R15:R16" xr:uid="{603B4BB6-EAB5-46E4-9360-59FF1B5CC659}">
      <formula1>$AR$103:$AR$105</formula1>
    </dataValidation>
  </dataValidations>
  <pageMargins left="0.70866141732283472" right="0.39370078740157483" top="0.74803149606299213" bottom="0.74803149606299213" header="0.31496062992125984" footer="0.31496062992125984"/>
  <pageSetup paperSize="9" scale="53" fitToHeight="0" orientation="landscape" r:id="rId1"/>
  <rowBreaks count="1" manualBreakCount="1">
    <brk id="23" min="1" max="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4DE92-437C-49FC-BF88-233597DED71C}">
  <sheetPr codeName="Sheet7">
    <pageSetUpPr fitToPage="1"/>
  </sheetPr>
  <dimension ref="A1:AG93"/>
  <sheetViews>
    <sheetView view="pageBreakPreview" zoomScale="85" zoomScaleNormal="100" zoomScaleSheetLayoutView="85" workbookViewId="0">
      <selection activeCell="L43" sqref="L43"/>
    </sheetView>
  </sheetViews>
  <sheetFormatPr defaultRowHeight="13.5" x14ac:dyDescent="0.15"/>
  <cols>
    <col min="1" max="3" width="9" style="1"/>
    <col min="4" max="4" width="6.625" customWidth="1"/>
    <col min="5" max="5" width="5.375" customWidth="1"/>
    <col min="6" max="6" width="9" style="1"/>
    <col min="7" max="8" width="6.75" style="1" customWidth="1"/>
    <col min="9" max="9" width="4.875" customWidth="1"/>
    <col min="11" max="11" width="6.25" customWidth="1"/>
    <col min="12" max="13" width="9" customWidth="1"/>
    <col min="14" max="15" width="9" bestFit="1" customWidth="1"/>
    <col min="16" max="16" width="9" style="1"/>
    <col min="17" max="17" width="18.25" style="1" customWidth="1"/>
    <col min="18" max="18" width="8.75" bestFit="1" customWidth="1"/>
    <col min="19" max="19" width="7.625" style="32" customWidth="1"/>
    <col min="20" max="22" width="4.25" style="1" customWidth="1"/>
    <col min="23" max="23" width="9" bestFit="1" customWidth="1"/>
    <col min="24" max="26" width="8.375" customWidth="1"/>
    <col min="27" max="27" width="9.5" bestFit="1" customWidth="1"/>
    <col min="28" max="28" width="6.625" style="1" customWidth="1"/>
    <col min="29" max="29" width="4.5" style="1" customWidth="1"/>
    <col min="30" max="32" width="4.5" customWidth="1"/>
    <col min="33" max="33" width="18.625" style="1" customWidth="1"/>
  </cols>
  <sheetData>
    <row r="1" spans="1:33" ht="28.5" x14ac:dyDescent="0.15">
      <c r="B1" s="165" t="s">
        <v>37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 t="s">
        <v>172</v>
      </c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</row>
    <row r="2" spans="1:33" ht="19.899999999999999" customHeight="1" thickBot="1" x14ac:dyDescent="0.2">
      <c r="N2" s="64"/>
      <c r="X2" s="35"/>
      <c r="AA2" s="171"/>
      <c r="AB2" s="171"/>
      <c r="AC2" s="171"/>
      <c r="AD2" s="171"/>
      <c r="AE2" s="24"/>
      <c r="AF2" s="24"/>
      <c r="AG2" s="25"/>
    </row>
    <row r="3" spans="1:33" ht="90" customHeight="1" x14ac:dyDescent="0.15">
      <c r="A3" s="5" t="s">
        <v>29</v>
      </c>
      <c r="B3" s="36" t="s">
        <v>0</v>
      </c>
      <c r="C3" s="37" t="s">
        <v>1</v>
      </c>
      <c r="D3" s="168" t="s">
        <v>2</v>
      </c>
      <c r="E3" s="168"/>
      <c r="F3" s="38" t="s">
        <v>3</v>
      </c>
      <c r="G3" s="39" t="s">
        <v>194</v>
      </c>
      <c r="H3" s="39" t="s">
        <v>4</v>
      </c>
      <c r="I3" s="39" t="s">
        <v>5</v>
      </c>
      <c r="J3" s="39" t="s">
        <v>6</v>
      </c>
      <c r="K3" s="37" t="s">
        <v>7</v>
      </c>
      <c r="L3" s="39" t="s">
        <v>8</v>
      </c>
      <c r="M3" s="69" t="s">
        <v>9</v>
      </c>
      <c r="N3" s="39" t="s">
        <v>10</v>
      </c>
      <c r="O3" s="39" t="s">
        <v>11</v>
      </c>
      <c r="P3" s="39" t="s">
        <v>12</v>
      </c>
      <c r="Q3" s="39" t="s">
        <v>13</v>
      </c>
      <c r="R3" s="39" t="s">
        <v>14</v>
      </c>
      <c r="S3" s="40" t="s">
        <v>15</v>
      </c>
      <c r="T3" s="39" t="s">
        <v>16</v>
      </c>
      <c r="U3" s="39" t="s">
        <v>17</v>
      </c>
      <c r="V3" s="39" t="s">
        <v>18</v>
      </c>
      <c r="W3" s="39" t="s">
        <v>19</v>
      </c>
      <c r="X3" s="39" t="s">
        <v>20</v>
      </c>
      <c r="Y3" s="39" t="s">
        <v>21</v>
      </c>
      <c r="Z3" s="39" t="s">
        <v>22</v>
      </c>
      <c r="AA3" s="39" t="s">
        <v>23</v>
      </c>
      <c r="AB3" s="39" t="s">
        <v>24</v>
      </c>
      <c r="AC3" s="39" t="s">
        <v>25</v>
      </c>
      <c r="AD3" s="39" t="s">
        <v>26</v>
      </c>
      <c r="AE3" s="39" t="s">
        <v>27</v>
      </c>
      <c r="AF3" s="37" t="s">
        <v>56</v>
      </c>
      <c r="AG3" s="41" t="s">
        <v>28</v>
      </c>
    </row>
    <row r="4" spans="1:33" s="3" customFormat="1" ht="24.75" customHeight="1" x14ac:dyDescent="0.15">
      <c r="A4" s="7" t="s">
        <v>154</v>
      </c>
      <c r="B4" s="114" t="s">
        <v>155</v>
      </c>
      <c r="C4" s="44" t="s">
        <v>156</v>
      </c>
      <c r="D4" s="45">
        <v>101</v>
      </c>
      <c r="E4" s="46" t="s">
        <v>157</v>
      </c>
      <c r="F4" s="47" t="s">
        <v>63</v>
      </c>
      <c r="G4" s="48" t="s">
        <v>64</v>
      </c>
      <c r="H4" s="49">
        <v>0.35</v>
      </c>
      <c r="I4" s="48" t="s">
        <v>65</v>
      </c>
      <c r="J4" s="48" t="s">
        <v>73</v>
      </c>
      <c r="K4" s="50">
        <v>56</v>
      </c>
      <c r="L4" s="48">
        <v>12.4</v>
      </c>
      <c r="M4" s="62">
        <v>11.78</v>
      </c>
      <c r="N4" s="53">
        <v>11.78</v>
      </c>
      <c r="O4" s="52">
        <v>2214</v>
      </c>
      <c r="P4" s="48" t="s">
        <v>66</v>
      </c>
      <c r="Q4" s="47" t="s">
        <v>74</v>
      </c>
      <c r="R4" s="72" t="s">
        <v>195</v>
      </c>
      <c r="S4" s="53">
        <v>0.1</v>
      </c>
      <c r="T4" s="48" t="s">
        <v>221</v>
      </c>
      <c r="U4" s="48" t="s">
        <v>69</v>
      </c>
      <c r="V4" s="48" t="s">
        <v>70</v>
      </c>
      <c r="W4" s="54">
        <v>11</v>
      </c>
      <c r="X4" s="55">
        <v>1492</v>
      </c>
      <c r="Y4" s="56">
        <v>44.2</v>
      </c>
      <c r="Z4" s="54">
        <v>68</v>
      </c>
      <c r="AA4" s="57">
        <v>46356</v>
      </c>
      <c r="AB4" s="57" t="s">
        <v>66</v>
      </c>
      <c r="AC4" s="6"/>
      <c r="AD4" s="6"/>
      <c r="AE4" s="6"/>
      <c r="AF4" s="6"/>
      <c r="AG4" s="156"/>
    </row>
    <row r="5" spans="1:33" s="3" customFormat="1" ht="24.75" customHeight="1" x14ac:dyDescent="0.15">
      <c r="A5" s="7" t="s">
        <v>154</v>
      </c>
      <c r="B5" s="114" t="s">
        <v>155</v>
      </c>
      <c r="C5" s="44" t="s">
        <v>156</v>
      </c>
      <c r="D5" s="45">
        <v>101</v>
      </c>
      <c r="E5" s="46" t="s">
        <v>158</v>
      </c>
      <c r="F5" s="47" t="s">
        <v>63</v>
      </c>
      <c r="G5" s="48" t="s">
        <v>64</v>
      </c>
      <c r="H5" s="49">
        <v>0.35</v>
      </c>
      <c r="I5" s="48" t="s">
        <v>65</v>
      </c>
      <c r="J5" s="48" t="s">
        <v>73</v>
      </c>
      <c r="K5" s="50">
        <v>55</v>
      </c>
      <c r="L5" s="48">
        <v>19.27</v>
      </c>
      <c r="M5" s="62">
        <v>19.27</v>
      </c>
      <c r="N5" s="53">
        <v>19.27</v>
      </c>
      <c r="O5" s="66">
        <v>917</v>
      </c>
      <c r="P5" s="48" t="s">
        <v>66</v>
      </c>
      <c r="Q5" s="47" t="s">
        <v>67</v>
      </c>
      <c r="R5" s="48"/>
      <c r="S5" s="53"/>
      <c r="T5" s="48" t="s">
        <v>221</v>
      </c>
      <c r="U5" s="48" t="s">
        <v>69</v>
      </c>
      <c r="V5" s="48" t="s">
        <v>70</v>
      </c>
      <c r="W5" s="54">
        <v>25</v>
      </c>
      <c r="X5" s="55">
        <v>2807</v>
      </c>
      <c r="Y5" s="56">
        <v>44.2</v>
      </c>
      <c r="Z5" s="54">
        <v>68</v>
      </c>
      <c r="AA5" s="57">
        <v>46356</v>
      </c>
      <c r="AB5" s="57" t="s">
        <v>66</v>
      </c>
      <c r="AC5" s="6"/>
      <c r="AD5" s="6"/>
      <c r="AE5" s="6"/>
      <c r="AF5" s="6"/>
      <c r="AG5" s="156" t="s">
        <v>159</v>
      </c>
    </row>
    <row r="6" spans="1:33" s="3" customFormat="1" ht="24.75" customHeight="1" x14ac:dyDescent="0.15">
      <c r="A6" s="7" t="s">
        <v>154</v>
      </c>
      <c r="B6" s="114" t="s">
        <v>155</v>
      </c>
      <c r="C6" s="44" t="s">
        <v>156</v>
      </c>
      <c r="D6" s="45">
        <v>101</v>
      </c>
      <c r="E6" s="46" t="s">
        <v>160</v>
      </c>
      <c r="F6" s="47" t="s">
        <v>63</v>
      </c>
      <c r="G6" s="48" t="s">
        <v>64</v>
      </c>
      <c r="H6" s="49">
        <v>0.35</v>
      </c>
      <c r="I6" s="48" t="s">
        <v>65</v>
      </c>
      <c r="J6" s="48" t="s">
        <v>73</v>
      </c>
      <c r="K6" s="50">
        <v>54</v>
      </c>
      <c r="L6" s="48">
        <v>15.24</v>
      </c>
      <c r="M6" s="62">
        <v>15.24</v>
      </c>
      <c r="N6" s="53">
        <v>15.24</v>
      </c>
      <c r="O6" s="66">
        <v>1155</v>
      </c>
      <c r="P6" s="48" t="s">
        <v>66</v>
      </c>
      <c r="Q6" s="47" t="s">
        <v>67</v>
      </c>
      <c r="R6" s="48"/>
      <c r="S6" s="53"/>
      <c r="T6" s="48" t="s">
        <v>221</v>
      </c>
      <c r="U6" s="48" t="s">
        <v>69</v>
      </c>
      <c r="V6" s="48" t="s">
        <v>70</v>
      </c>
      <c r="W6" s="54">
        <v>45</v>
      </c>
      <c r="X6" s="55">
        <v>1893</v>
      </c>
      <c r="Y6" s="56">
        <v>44.2</v>
      </c>
      <c r="Z6" s="54">
        <v>68</v>
      </c>
      <c r="AA6" s="57">
        <v>46356</v>
      </c>
      <c r="AB6" s="57" t="s">
        <v>66</v>
      </c>
      <c r="AC6" s="6"/>
      <c r="AD6" s="6"/>
      <c r="AE6" s="6"/>
      <c r="AF6" s="6"/>
      <c r="AG6" s="156" t="s">
        <v>159</v>
      </c>
    </row>
    <row r="7" spans="1:33" s="3" customFormat="1" ht="24.75" customHeight="1" x14ac:dyDescent="0.15">
      <c r="A7" s="7" t="s">
        <v>154</v>
      </c>
      <c r="B7" s="114" t="s">
        <v>155</v>
      </c>
      <c r="C7" s="44" t="s">
        <v>156</v>
      </c>
      <c r="D7" s="45">
        <v>101</v>
      </c>
      <c r="E7" s="46" t="s">
        <v>161</v>
      </c>
      <c r="F7" s="47" t="s">
        <v>63</v>
      </c>
      <c r="G7" s="48" t="s">
        <v>64</v>
      </c>
      <c r="H7" s="49">
        <v>0.35</v>
      </c>
      <c r="I7" s="48" t="s">
        <v>65</v>
      </c>
      <c r="J7" s="47" t="s">
        <v>41</v>
      </c>
      <c r="K7" s="50">
        <v>53</v>
      </c>
      <c r="L7" s="48">
        <v>9.5</v>
      </c>
      <c r="M7" s="62">
        <v>9.5</v>
      </c>
      <c r="N7" s="53">
        <v>9.5</v>
      </c>
      <c r="O7" s="66">
        <v>1597</v>
      </c>
      <c r="P7" s="48" t="s">
        <v>66</v>
      </c>
      <c r="Q7" s="47" t="s">
        <v>67</v>
      </c>
      <c r="R7" s="48"/>
      <c r="S7" s="53"/>
      <c r="T7" s="48" t="s">
        <v>221</v>
      </c>
      <c r="U7" s="48" t="s">
        <v>69</v>
      </c>
      <c r="V7" s="48" t="s">
        <v>70</v>
      </c>
      <c r="W7" s="54">
        <v>71</v>
      </c>
      <c r="X7" s="55">
        <v>830</v>
      </c>
      <c r="Y7" s="56">
        <v>44.2</v>
      </c>
      <c r="Z7" s="54">
        <v>68</v>
      </c>
      <c r="AA7" s="57">
        <v>46356</v>
      </c>
      <c r="AB7" s="57" t="s">
        <v>66</v>
      </c>
      <c r="AC7" s="6"/>
      <c r="AD7" s="6"/>
      <c r="AE7" s="6"/>
      <c r="AF7" s="6"/>
      <c r="AG7" s="156" t="s">
        <v>159</v>
      </c>
    </row>
    <row r="8" spans="1:33" s="3" customFormat="1" ht="24.75" customHeight="1" x14ac:dyDescent="0.15">
      <c r="A8" s="7" t="s">
        <v>154</v>
      </c>
      <c r="B8" s="114" t="s">
        <v>155</v>
      </c>
      <c r="C8" s="44" t="s">
        <v>156</v>
      </c>
      <c r="D8" s="45">
        <v>101</v>
      </c>
      <c r="E8" s="46" t="s">
        <v>141</v>
      </c>
      <c r="F8" s="47" t="s">
        <v>63</v>
      </c>
      <c r="G8" s="48" t="s">
        <v>64</v>
      </c>
      <c r="H8" s="49">
        <v>0.35</v>
      </c>
      <c r="I8" s="48" t="s">
        <v>65</v>
      </c>
      <c r="J8" s="47" t="s">
        <v>41</v>
      </c>
      <c r="K8" s="50">
        <v>37</v>
      </c>
      <c r="L8" s="48">
        <v>0.88</v>
      </c>
      <c r="M8" s="62">
        <v>0.88</v>
      </c>
      <c r="N8" s="53">
        <v>0.88</v>
      </c>
      <c r="O8" s="66">
        <v>427</v>
      </c>
      <c r="P8" s="48" t="s">
        <v>66</v>
      </c>
      <c r="Q8" s="47" t="s">
        <v>67</v>
      </c>
      <c r="R8" s="48"/>
      <c r="S8" s="53"/>
      <c r="T8" s="48" t="s">
        <v>221</v>
      </c>
      <c r="U8" s="48" t="s">
        <v>69</v>
      </c>
      <c r="V8" s="48" t="s">
        <v>70</v>
      </c>
      <c r="W8" s="54">
        <v>42</v>
      </c>
      <c r="X8" s="55">
        <v>103</v>
      </c>
      <c r="Y8" s="56">
        <v>44.2</v>
      </c>
      <c r="Z8" s="54">
        <v>68</v>
      </c>
      <c r="AA8" s="57">
        <v>46356</v>
      </c>
      <c r="AB8" s="57" t="s">
        <v>66</v>
      </c>
      <c r="AC8" s="6"/>
      <c r="AD8" s="6"/>
      <c r="AE8" s="6"/>
      <c r="AF8" s="6"/>
      <c r="AG8" s="156" t="s">
        <v>162</v>
      </c>
    </row>
    <row r="9" spans="1:33" s="3" customFormat="1" ht="24.75" customHeight="1" x14ac:dyDescent="0.15">
      <c r="A9" s="7" t="s">
        <v>154</v>
      </c>
      <c r="B9" s="114" t="s">
        <v>155</v>
      </c>
      <c r="C9" s="44" t="s">
        <v>156</v>
      </c>
      <c r="D9" s="45">
        <v>101</v>
      </c>
      <c r="E9" s="46" t="s">
        <v>131</v>
      </c>
      <c r="F9" s="47" t="s">
        <v>63</v>
      </c>
      <c r="G9" s="48" t="s">
        <v>64</v>
      </c>
      <c r="H9" s="49">
        <v>0.35</v>
      </c>
      <c r="I9" s="48" t="s">
        <v>65</v>
      </c>
      <c r="J9" s="47" t="s">
        <v>41</v>
      </c>
      <c r="K9" s="50">
        <v>37</v>
      </c>
      <c r="L9" s="48">
        <v>0.52</v>
      </c>
      <c r="M9" s="62">
        <v>0.52</v>
      </c>
      <c r="N9" s="53">
        <v>0.52</v>
      </c>
      <c r="O9" s="66">
        <v>487</v>
      </c>
      <c r="P9" s="48" t="s">
        <v>66</v>
      </c>
      <c r="Q9" s="47" t="s">
        <v>67</v>
      </c>
      <c r="R9" s="48"/>
      <c r="S9" s="53"/>
      <c r="T9" s="48" t="s">
        <v>221</v>
      </c>
      <c r="U9" s="48" t="s">
        <v>69</v>
      </c>
      <c r="V9" s="48" t="s">
        <v>70</v>
      </c>
      <c r="W9" s="54">
        <v>67</v>
      </c>
      <c r="X9" s="55">
        <v>54</v>
      </c>
      <c r="Y9" s="56">
        <v>44.2</v>
      </c>
      <c r="Z9" s="54">
        <v>68</v>
      </c>
      <c r="AA9" s="57">
        <v>46356</v>
      </c>
      <c r="AB9" s="57" t="s">
        <v>66</v>
      </c>
      <c r="AC9" s="6"/>
      <c r="AD9" s="6"/>
      <c r="AE9" s="6"/>
      <c r="AF9" s="6"/>
      <c r="AG9" s="156" t="s">
        <v>162</v>
      </c>
    </row>
    <row r="10" spans="1:33" s="3" customFormat="1" ht="24.75" customHeight="1" x14ac:dyDescent="0.15">
      <c r="A10" s="7" t="s">
        <v>154</v>
      </c>
      <c r="B10" s="114" t="s">
        <v>155</v>
      </c>
      <c r="C10" s="44" t="s">
        <v>156</v>
      </c>
      <c r="D10" s="45">
        <v>101</v>
      </c>
      <c r="E10" s="46" t="s">
        <v>163</v>
      </c>
      <c r="F10" s="47" t="s">
        <v>63</v>
      </c>
      <c r="G10" s="48" t="s">
        <v>64</v>
      </c>
      <c r="H10" s="49">
        <v>0.35</v>
      </c>
      <c r="I10" s="48" t="s">
        <v>65</v>
      </c>
      <c r="J10" s="47" t="s">
        <v>41</v>
      </c>
      <c r="K10" s="50">
        <v>36</v>
      </c>
      <c r="L10" s="48">
        <v>1.07</v>
      </c>
      <c r="M10" s="62">
        <v>1.07</v>
      </c>
      <c r="N10" s="53">
        <v>1.07</v>
      </c>
      <c r="O10" s="66">
        <v>855</v>
      </c>
      <c r="P10" s="48" t="s">
        <v>66</v>
      </c>
      <c r="Q10" s="47" t="s">
        <v>74</v>
      </c>
      <c r="R10" s="72" t="s">
        <v>195</v>
      </c>
      <c r="S10" s="53">
        <v>0.05</v>
      </c>
      <c r="T10" s="48" t="s">
        <v>221</v>
      </c>
      <c r="U10" s="48" t="s">
        <v>69</v>
      </c>
      <c r="V10" s="48" t="s">
        <v>70</v>
      </c>
      <c r="W10" s="54">
        <v>29</v>
      </c>
      <c r="X10" s="55">
        <v>54</v>
      </c>
      <c r="Y10" s="56">
        <v>44.2</v>
      </c>
      <c r="Z10" s="54">
        <v>68</v>
      </c>
      <c r="AA10" s="57">
        <v>46356</v>
      </c>
      <c r="AB10" s="57" t="s">
        <v>66</v>
      </c>
      <c r="AC10" s="6"/>
      <c r="AD10" s="6"/>
      <c r="AE10" s="6"/>
      <c r="AF10" s="6"/>
      <c r="AG10" s="156"/>
    </row>
    <row r="11" spans="1:33" ht="24.75" customHeight="1" x14ac:dyDescent="0.15">
      <c r="A11" s="7" t="s">
        <v>154</v>
      </c>
      <c r="B11" s="114" t="s">
        <v>164</v>
      </c>
      <c r="C11" s="44" t="s">
        <v>165</v>
      </c>
      <c r="D11" s="45">
        <v>572</v>
      </c>
      <c r="E11" s="46" t="s">
        <v>141</v>
      </c>
      <c r="F11" s="47" t="s">
        <v>63</v>
      </c>
      <c r="G11" s="48" t="s">
        <v>64</v>
      </c>
      <c r="H11" s="49">
        <v>0.35</v>
      </c>
      <c r="I11" s="48" t="s">
        <v>65</v>
      </c>
      <c r="J11" s="47" t="s">
        <v>41</v>
      </c>
      <c r="K11" s="50">
        <v>56</v>
      </c>
      <c r="L11" s="48">
        <v>2.81</v>
      </c>
      <c r="M11" s="62">
        <v>2.81</v>
      </c>
      <c r="N11" s="53">
        <v>2.81</v>
      </c>
      <c r="O11" s="66">
        <v>1443</v>
      </c>
      <c r="P11" s="48" t="s">
        <v>66</v>
      </c>
      <c r="Q11" s="47" t="s">
        <v>67</v>
      </c>
      <c r="R11" s="48"/>
      <c r="S11" s="53"/>
      <c r="T11" s="48" t="s">
        <v>215</v>
      </c>
      <c r="U11" s="48" t="s">
        <v>70</v>
      </c>
      <c r="V11" s="48" t="s">
        <v>70</v>
      </c>
      <c r="W11" s="54">
        <v>7</v>
      </c>
      <c r="X11" s="55">
        <v>334</v>
      </c>
      <c r="Y11" s="56">
        <v>32</v>
      </c>
      <c r="Z11" s="54">
        <v>50</v>
      </c>
      <c r="AA11" s="57">
        <v>46325</v>
      </c>
      <c r="AB11" s="57" t="s">
        <v>66</v>
      </c>
      <c r="AC11" s="6"/>
      <c r="AD11" s="6"/>
      <c r="AE11" s="6"/>
      <c r="AF11" s="57" t="s">
        <v>146</v>
      </c>
      <c r="AG11" s="156" t="s">
        <v>166</v>
      </c>
    </row>
    <row r="12" spans="1:33" ht="24.75" customHeight="1" x14ac:dyDescent="0.15">
      <c r="A12" s="7" t="s">
        <v>154</v>
      </c>
      <c r="B12" s="114" t="s">
        <v>164</v>
      </c>
      <c r="C12" s="44" t="s">
        <v>165</v>
      </c>
      <c r="D12" s="45">
        <v>572</v>
      </c>
      <c r="E12" s="46" t="s">
        <v>121</v>
      </c>
      <c r="F12" s="47" t="s">
        <v>63</v>
      </c>
      <c r="G12" s="48" t="s">
        <v>64</v>
      </c>
      <c r="H12" s="49">
        <v>0.35</v>
      </c>
      <c r="I12" s="48" t="s">
        <v>65</v>
      </c>
      <c r="J12" s="47" t="s">
        <v>41</v>
      </c>
      <c r="K12" s="50">
        <v>56</v>
      </c>
      <c r="L12" s="48">
        <v>0.79</v>
      </c>
      <c r="M12" s="62">
        <v>0.79</v>
      </c>
      <c r="N12" s="53">
        <v>0.79</v>
      </c>
      <c r="O12" s="66">
        <v>572</v>
      </c>
      <c r="P12" s="48" t="s">
        <v>66</v>
      </c>
      <c r="Q12" s="47" t="s">
        <v>67</v>
      </c>
      <c r="R12" s="48"/>
      <c r="S12" s="53"/>
      <c r="T12" s="48" t="s">
        <v>215</v>
      </c>
      <c r="U12" s="48" t="s">
        <v>70</v>
      </c>
      <c r="V12" s="48" t="s">
        <v>70</v>
      </c>
      <c r="W12" s="54">
        <v>12</v>
      </c>
      <c r="X12" s="55">
        <v>92</v>
      </c>
      <c r="Y12" s="56">
        <v>32</v>
      </c>
      <c r="Z12" s="54">
        <v>50</v>
      </c>
      <c r="AA12" s="57">
        <v>46325</v>
      </c>
      <c r="AB12" s="57" t="s">
        <v>66</v>
      </c>
      <c r="AC12" s="6"/>
      <c r="AD12" s="6"/>
      <c r="AE12" s="6"/>
      <c r="AF12" s="57" t="s">
        <v>146</v>
      </c>
      <c r="AG12" s="156" t="s">
        <v>166</v>
      </c>
    </row>
    <row r="13" spans="1:33" ht="24.75" customHeight="1" x14ac:dyDescent="0.15">
      <c r="A13" s="7" t="s">
        <v>154</v>
      </c>
      <c r="B13" s="114" t="s">
        <v>164</v>
      </c>
      <c r="C13" s="44" t="s">
        <v>165</v>
      </c>
      <c r="D13" s="45">
        <v>572</v>
      </c>
      <c r="E13" s="46" t="s">
        <v>131</v>
      </c>
      <c r="F13" s="47" t="s">
        <v>63</v>
      </c>
      <c r="G13" s="48" t="s">
        <v>64</v>
      </c>
      <c r="H13" s="49">
        <v>0.35</v>
      </c>
      <c r="I13" s="48" t="s">
        <v>65</v>
      </c>
      <c r="J13" s="47" t="s">
        <v>41</v>
      </c>
      <c r="K13" s="50">
        <v>56</v>
      </c>
      <c r="L13" s="48">
        <v>3.39</v>
      </c>
      <c r="M13" s="62">
        <v>3.39</v>
      </c>
      <c r="N13" s="53">
        <v>3.39</v>
      </c>
      <c r="O13" s="66">
        <v>915</v>
      </c>
      <c r="P13" s="48" t="s">
        <v>66</v>
      </c>
      <c r="Q13" s="47" t="s">
        <v>67</v>
      </c>
      <c r="R13" s="48"/>
      <c r="S13" s="53"/>
      <c r="T13" s="48" t="s">
        <v>215</v>
      </c>
      <c r="U13" s="48" t="s">
        <v>70</v>
      </c>
      <c r="V13" s="48" t="s">
        <v>70</v>
      </c>
      <c r="W13" s="54">
        <v>17</v>
      </c>
      <c r="X13" s="55">
        <v>395</v>
      </c>
      <c r="Y13" s="56">
        <v>32</v>
      </c>
      <c r="Z13" s="54">
        <v>50</v>
      </c>
      <c r="AA13" s="57">
        <v>46325</v>
      </c>
      <c r="AB13" s="57" t="s">
        <v>66</v>
      </c>
      <c r="AC13" s="6"/>
      <c r="AD13" s="6"/>
      <c r="AE13" s="6"/>
      <c r="AF13" s="57" t="s">
        <v>146</v>
      </c>
      <c r="AG13" s="156" t="s">
        <v>166</v>
      </c>
    </row>
    <row r="14" spans="1:33" ht="24.75" customHeight="1" x14ac:dyDescent="0.15">
      <c r="A14" s="7" t="s">
        <v>154</v>
      </c>
      <c r="B14" s="114" t="s">
        <v>164</v>
      </c>
      <c r="C14" s="44" t="s">
        <v>165</v>
      </c>
      <c r="D14" s="45">
        <v>572</v>
      </c>
      <c r="E14" s="46" t="s">
        <v>167</v>
      </c>
      <c r="F14" s="47" t="s">
        <v>63</v>
      </c>
      <c r="G14" s="48" t="s">
        <v>64</v>
      </c>
      <c r="H14" s="49">
        <v>0.35</v>
      </c>
      <c r="I14" s="48" t="s">
        <v>65</v>
      </c>
      <c r="J14" s="47" t="s">
        <v>41</v>
      </c>
      <c r="K14" s="50">
        <v>56</v>
      </c>
      <c r="L14" s="48">
        <v>1.08</v>
      </c>
      <c r="M14" s="62">
        <v>1.08</v>
      </c>
      <c r="N14" s="53">
        <v>1.08</v>
      </c>
      <c r="O14" s="66">
        <v>417</v>
      </c>
      <c r="P14" s="48" t="s">
        <v>66</v>
      </c>
      <c r="Q14" s="47" t="s">
        <v>67</v>
      </c>
      <c r="R14" s="48"/>
      <c r="S14" s="53"/>
      <c r="T14" s="48" t="s">
        <v>215</v>
      </c>
      <c r="U14" s="48" t="s">
        <v>70</v>
      </c>
      <c r="V14" s="48" t="s">
        <v>70</v>
      </c>
      <c r="W14" s="54">
        <v>24</v>
      </c>
      <c r="X14" s="55">
        <v>131</v>
      </c>
      <c r="Y14" s="56">
        <v>32</v>
      </c>
      <c r="Z14" s="54">
        <v>50</v>
      </c>
      <c r="AA14" s="57">
        <v>46325</v>
      </c>
      <c r="AB14" s="57" t="s">
        <v>66</v>
      </c>
      <c r="AC14" s="6"/>
      <c r="AD14" s="6"/>
      <c r="AE14" s="6"/>
      <c r="AF14" s="57" t="s">
        <v>146</v>
      </c>
      <c r="AG14" s="156" t="s">
        <v>166</v>
      </c>
    </row>
    <row r="15" spans="1:33" ht="24.75" customHeight="1" x14ac:dyDescent="0.15">
      <c r="A15" s="7" t="s">
        <v>154</v>
      </c>
      <c r="B15" s="114" t="s">
        <v>164</v>
      </c>
      <c r="C15" s="44" t="s">
        <v>165</v>
      </c>
      <c r="D15" s="45">
        <v>572</v>
      </c>
      <c r="E15" s="46" t="s">
        <v>168</v>
      </c>
      <c r="F15" s="47" t="s">
        <v>63</v>
      </c>
      <c r="G15" s="48" t="s">
        <v>64</v>
      </c>
      <c r="H15" s="49">
        <v>0.35</v>
      </c>
      <c r="I15" s="48" t="s">
        <v>65</v>
      </c>
      <c r="J15" s="47" t="s">
        <v>41</v>
      </c>
      <c r="K15" s="50">
        <v>55</v>
      </c>
      <c r="L15" s="48">
        <v>3.61</v>
      </c>
      <c r="M15" s="62">
        <v>3.61</v>
      </c>
      <c r="N15" s="53">
        <v>3.61</v>
      </c>
      <c r="O15" s="66">
        <v>1248</v>
      </c>
      <c r="P15" s="48" t="s">
        <v>66</v>
      </c>
      <c r="Q15" s="47" t="s">
        <v>67</v>
      </c>
      <c r="R15" s="48"/>
      <c r="S15" s="53"/>
      <c r="T15" s="48" t="s">
        <v>215</v>
      </c>
      <c r="U15" s="48" t="s">
        <v>70</v>
      </c>
      <c r="V15" s="48" t="s">
        <v>70</v>
      </c>
      <c r="W15" s="54">
        <v>25</v>
      </c>
      <c r="X15" s="55">
        <v>413</v>
      </c>
      <c r="Y15" s="56">
        <v>32</v>
      </c>
      <c r="Z15" s="54">
        <v>50</v>
      </c>
      <c r="AA15" s="57">
        <v>46325</v>
      </c>
      <c r="AB15" s="57" t="s">
        <v>66</v>
      </c>
      <c r="AC15" s="6"/>
      <c r="AD15" s="6"/>
      <c r="AE15" s="6"/>
      <c r="AF15" s="57" t="s">
        <v>146</v>
      </c>
      <c r="AG15" s="156" t="s">
        <v>166</v>
      </c>
    </row>
    <row r="16" spans="1:33" ht="24.75" customHeight="1" x14ac:dyDescent="0.15">
      <c r="A16" s="7" t="s">
        <v>154</v>
      </c>
      <c r="B16" s="114" t="s">
        <v>164</v>
      </c>
      <c r="C16" s="44" t="s">
        <v>165</v>
      </c>
      <c r="D16" s="45">
        <v>572</v>
      </c>
      <c r="E16" s="46" t="s">
        <v>45</v>
      </c>
      <c r="F16" s="47" t="s">
        <v>63</v>
      </c>
      <c r="G16" s="48" t="s">
        <v>64</v>
      </c>
      <c r="H16" s="49">
        <v>0.35</v>
      </c>
      <c r="I16" s="48" t="s">
        <v>65</v>
      </c>
      <c r="J16" s="47" t="s">
        <v>41</v>
      </c>
      <c r="K16" s="50">
        <v>55</v>
      </c>
      <c r="L16" s="48">
        <v>0.51</v>
      </c>
      <c r="M16" s="62">
        <v>0.51</v>
      </c>
      <c r="N16" s="53">
        <v>0.51</v>
      </c>
      <c r="O16" s="52">
        <v>309</v>
      </c>
      <c r="P16" s="48" t="s">
        <v>66</v>
      </c>
      <c r="Q16" s="47" t="s">
        <v>67</v>
      </c>
      <c r="R16" s="48"/>
      <c r="S16" s="53"/>
      <c r="T16" s="48" t="s">
        <v>215</v>
      </c>
      <c r="U16" s="48" t="s">
        <v>69</v>
      </c>
      <c r="V16" s="48" t="s">
        <v>70</v>
      </c>
      <c r="W16" s="54">
        <v>13</v>
      </c>
      <c r="X16" s="68">
        <v>61</v>
      </c>
      <c r="Y16" s="56">
        <v>32</v>
      </c>
      <c r="Z16" s="54">
        <v>50</v>
      </c>
      <c r="AA16" s="57">
        <v>46325</v>
      </c>
      <c r="AB16" s="57" t="s">
        <v>66</v>
      </c>
      <c r="AC16" s="6"/>
      <c r="AD16" s="6"/>
      <c r="AE16" s="6"/>
      <c r="AF16" s="57" t="s">
        <v>146</v>
      </c>
      <c r="AG16" s="156" t="s">
        <v>166</v>
      </c>
    </row>
    <row r="17" spans="1:33" ht="25.15" customHeight="1" x14ac:dyDescent="0.15">
      <c r="A17" s="7" t="s">
        <v>154</v>
      </c>
      <c r="B17" s="114" t="s">
        <v>164</v>
      </c>
      <c r="C17" s="44" t="s">
        <v>165</v>
      </c>
      <c r="D17" s="45">
        <v>576</v>
      </c>
      <c r="E17" s="46" t="s">
        <v>101</v>
      </c>
      <c r="F17" s="47" t="s">
        <v>63</v>
      </c>
      <c r="G17" s="48" t="s">
        <v>64</v>
      </c>
      <c r="H17" s="49">
        <v>0.35</v>
      </c>
      <c r="I17" s="48" t="s">
        <v>65</v>
      </c>
      <c r="J17" s="47" t="s">
        <v>41</v>
      </c>
      <c r="K17" s="50">
        <v>52</v>
      </c>
      <c r="L17" s="48">
        <v>6.89</v>
      </c>
      <c r="M17" s="62">
        <v>6.89</v>
      </c>
      <c r="N17" s="53">
        <v>6.89</v>
      </c>
      <c r="O17" s="65">
        <v>1729</v>
      </c>
      <c r="P17" s="48" t="s">
        <v>66</v>
      </c>
      <c r="Q17" s="47" t="s">
        <v>74</v>
      </c>
      <c r="R17" s="72" t="s">
        <v>195</v>
      </c>
      <c r="S17" s="53">
        <v>0.05</v>
      </c>
      <c r="T17" s="48" t="s">
        <v>215</v>
      </c>
      <c r="U17" s="48" t="s">
        <v>70</v>
      </c>
      <c r="V17" s="48" t="s">
        <v>70</v>
      </c>
      <c r="W17" s="54">
        <v>21</v>
      </c>
      <c r="X17" s="59">
        <v>561</v>
      </c>
      <c r="Y17" s="56">
        <v>32</v>
      </c>
      <c r="Z17" s="54">
        <v>50</v>
      </c>
      <c r="AA17" s="57">
        <v>46325</v>
      </c>
      <c r="AB17" s="57" t="s">
        <v>66</v>
      </c>
      <c r="AC17" s="29"/>
      <c r="AD17" s="29"/>
      <c r="AE17" s="29"/>
      <c r="AF17" s="57" t="s">
        <v>146</v>
      </c>
      <c r="AG17" s="156"/>
    </row>
    <row r="18" spans="1:33" ht="24.75" customHeight="1" x14ac:dyDescent="0.15">
      <c r="A18" s="7" t="s">
        <v>154</v>
      </c>
      <c r="B18" s="114" t="s">
        <v>164</v>
      </c>
      <c r="C18" s="44" t="s">
        <v>165</v>
      </c>
      <c r="D18" s="45">
        <v>576</v>
      </c>
      <c r="E18" s="46" t="s">
        <v>50</v>
      </c>
      <c r="F18" s="47" t="s">
        <v>63</v>
      </c>
      <c r="G18" s="48" t="s">
        <v>64</v>
      </c>
      <c r="H18" s="49">
        <v>0.35</v>
      </c>
      <c r="I18" s="48" t="s">
        <v>65</v>
      </c>
      <c r="J18" s="47" t="s">
        <v>41</v>
      </c>
      <c r="K18" s="50">
        <v>50</v>
      </c>
      <c r="L18" s="48">
        <v>1.92</v>
      </c>
      <c r="M18" s="62">
        <v>1.92</v>
      </c>
      <c r="N18" s="53">
        <v>1.92</v>
      </c>
      <c r="O18" s="65">
        <v>695</v>
      </c>
      <c r="P18" s="48" t="s">
        <v>66</v>
      </c>
      <c r="Q18" s="47" t="s">
        <v>67</v>
      </c>
      <c r="R18" s="48"/>
      <c r="S18" s="53"/>
      <c r="T18" s="48" t="s">
        <v>215</v>
      </c>
      <c r="U18" s="48" t="s">
        <v>70</v>
      </c>
      <c r="V18" s="48" t="s">
        <v>70</v>
      </c>
      <c r="W18" s="54">
        <v>4</v>
      </c>
      <c r="X18" s="59">
        <v>195</v>
      </c>
      <c r="Y18" s="56">
        <v>33</v>
      </c>
      <c r="Z18" s="54">
        <v>53</v>
      </c>
      <c r="AA18" s="57">
        <v>46325</v>
      </c>
      <c r="AB18" s="57" t="s">
        <v>66</v>
      </c>
      <c r="AC18" s="29"/>
      <c r="AD18" s="29"/>
      <c r="AE18" s="29"/>
      <c r="AF18" s="57" t="s">
        <v>146</v>
      </c>
      <c r="AG18" s="156" t="s">
        <v>166</v>
      </c>
    </row>
    <row r="19" spans="1:33" ht="24.75" customHeight="1" x14ac:dyDescent="0.15">
      <c r="A19" s="7" t="s">
        <v>154</v>
      </c>
      <c r="B19" s="114" t="s">
        <v>164</v>
      </c>
      <c r="C19" s="44" t="s">
        <v>165</v>
      </c>
      <c r="D19" s="45">
        <v>576</v>
      </c>
      <c r="E19" s="46" t="s">
        <v>51</v>
      </c>
      <c r="F19" s="47" t="s">
        <v>63</v>
      </c>
      <c r="G19" s="48" t="s">
        <v>64</v>
      </c>
      <c r="H19" s="49">
        <v>0.35</v>
      </c>
      <c r="I19" s="48" t="s">
        <v>65</v>
      </c>
      <c r="J19" s="47" t="s">
        <v>41</v>
      </c>
      <c r="K19" s="50">
        <v>34</v>
      </c>
      <c r="L19" s="48">
        <v>2.59</v>
      </c>
      <c r="M19" s="62">
        <v>2.59</v>
      </c>
      <c r="N19" s="53">
        <v>2.59</v>
      </c>
      <c r="O19" s="65">
        <v>1252</v>
      </c>
      <c r="P19" s="48" t="s">
        <v>66</v>
      </c>
      <c r="Q19" s="47" t="s">
        <v>67</v>
      </c>
      <c r="R19" s="48"/>
      <c r="S19" s="53"/>
      <c r="T19" s="48" t="s">
        <v>215</v>
      </c>
      <c r="U19" s="48" t="s">
        <v>70</v>
      </c>
      <c r="V19" s="48" t="s">
        <v>70</v>
      </c>
      <c r="W19" s="54">
        <v>9</v>
      </c>
      <c r="X19" s="59">
        <v>172</v>
      </c>
      <c r="Y19" s="56">
        <v>33.5</v>
      </c>
      <c r="Z19" s="54">
        <v>55</v>
      </c>
      <c r="AA19" s="57">
        <v>46325</v>
      </c>
      <c r="AB19" s="57" t="s">
        <v>66</v>
      </c>
      <c r="AC19" s="29"/>
      <c r="AD19" s="29"/>
      <c r="AE19" s="29"/>
      <c r="AF19" s="57" t="s">
        <v>146</v>
      </c>
      <c r="AG19" s="156" t="s">
        <v>169</v>
      </c>
    </row>
    <row r="20" spans="1:33" ht="24.75" customHeight="1" x14ac:dyDescent="0.15">
      <c r="A20" s="7" t="s">
        <v>154</v>
      </c>
      <c r="B20" s="114" t="s">
        <v>164</v>
      </c>
      <c r="C20" s="44" t="s">
        <v>165</v>
      </c>
      <c r="D20" s="45">
        <v>576</v>
      </c>
      <c r="E20" s="46" t="s">
        <v>38</v>
      </c>
      <c r="F20" s="47" t="s">
        <v>63</v>
      </c>
      <c r="G20" s="48" t="s">
        <v>64</v>
      </c>
      <c r="H20" s="49">
        <v>0.35</v>
      </c>
      <c r="I20" s="48" t="s">
        <v>65</v>
      </c>
      <c r="J20" s="47" t="s">
        <v>41</v>
      </c>
      <c r="K20" s="50">
        <v>31</v>
      </c>
      <c r="L20" s="48">
        <v>0.92</v>
      </c>
      <c r="M20" s="62">
        <v>0.92</v>
      </c>
      <c r="N20" s="53">
        <v>0.92</v>
      </c>
      <c r="O20" s="65">
        <v>247</v>
      </c>
      <c r="P20" s="48" t="s">
        <v>66</v>
      </c>
      <c r="Q20" s="47" t="s">
        <v>67</v>
      </c>
      <c r="R20" s="48"/>
      <c r="S20" s="53"/>
      <c r="T20" s="48" t="s">
        <v>215</v>
      </c>
      <c r="U20" s="48" t="s">
        <v>70</v>
      </c>
      <c r="V20" s="48" t="s">
        <v>70</v>
      </c>
      <c r="W20" s="54">
        <v>5</v>
      </c>
      <c r="X20" s="68">
        <v>49</v>
      </c>
      <c r="Y20" s="56">
        <v>33</v>
      </c>
      <c r="Z20" s="54">
        <v>53</v>
      </c>
      <c r="AA20" s="57">
        <v>46325</v>
      </c>
      <c r="AB20" s="57" t="s">
        <v>66</v>
      </c>
      <c r="AC20" s="29"/>
      <c r="AD20" s="29"/>
      <c r="AE20" s="29"/>
      <c r="AF20" s="57" t="s">
        <v>146</v>
      </c>
      <c r="AG20" s="156" t="s">
        <v>169</v>
      </c>
    </row>
    <row r="21" spans="1:33" ht="24.75" customHeight="1" x14ac:dyDescent="0.15">
      <c r="A21" s="7" t="s">
        <v>154</v>
      </c>
      <c r="B21" s="114" t="s">
        <v>164</v>
      </c>
      <c r="C21" s="44" t="s">
        <v>165</v>
      </c>
      <c r="D21" s="45">
        <v>576</v>
      </c>
      <c r="E21" s="46" t="s">
        <v>54</v>
      </c>
      <c r="F21" s="47" t="s">
        <v>63</v>
      </c>
      <c r="G21" s="48" t="s">
        <v>64</v>
      </c>
      <c r="H21" s="49">
        <v>0.35</v>
      </c>
      <c r="I21" s="48" t="s">
        <v>65</v>
      </c>
      <c r="J21" s="47" t="s">
        <v>41</v>
      </c>
      <c r="K21" s="50">
        <v>35</v>
      </c>
      <c r="L21" s="48">
        <v>4.25</v>
      </c>
      <c r="M21" s="62">
        <v>4.25</v>
      </c>
      <c r="N21" s="53">
        <v>4.25</v>
      </c>
      <c r="O21" s="66">
        <v>896</v>
      </c>
      <c r="P21" s="48" t="s">
        <v>66</v>
      </c>
      <c r="Q21" s="47" t="s">
        <v>74</v>
      </c>
      <c r="R21" s="72" t="s">
        <v>195</v>
      </c>
      <c r="S21" s="53">
        <v>0.05</v>
      </c>
      <c r="T21" s="48" t="s">
        <v>215</v>
      </c>
      <c r="U21" s="48" t="s">
        <v>70</v>
      </c>
      <c r="V21" s="48" t="s">
        <v>70</v>
      </c>
      <c r="W21" s="54">
        <v>19</v>
      </c>
      <c r="X21" s="68">
        <v>304</v>
      </c>
      <c r="Y21" s="56">
        <v>33.5</v>
      </c>
      <c r="Z21" s="54">
        <v>55</v>
      </c>
      <c r="AA21" s="57">
        <v>46325</v>
      </c>
      <c r="AB21" s="57" t="s">
        <v>66</v>
      </c>
      <c r="AC21" s="29"/>
      <c r="AD21" s="29"/>
      <c r="AE21" s="29"/>
      <c r="AF21" s="57" t="s">
        <v>146</v>
      </c>
      <c r="AG21" s="156"/>
    </row>
    <row r="22" spans="1:33" ht="24.75" customHeight="1" x14ac:dyDescent="0.15">
      <c r="A22" s="7" t="s">
        <v>154</v>
      </c>
      <c r="B22" s="114" t="s">
        <v>164</v>
      </c>
      <c r="C22" s="44" t="s">
        <v>165</v>
      </c>
      <c r="D22" s="45">
        <v>576</v>
      </c>
      <c r="E22" s="46" t="s">
        <v>42</v>
      </c>
      <c r="F22" s="47" t="s">
        <v>63</v>
      </c>
      <c r="G22" s="48" t="s">
        <v>64</v>
      </c>
      <c r="H22" s="49">
        <v>0.35</v>
      </c>
      <c r="I22" s="48" t="s">
        <v>65</v>
      </c>
      <c r="J22" s="47" t="s">
        <v>41</v>
      </c>
      <c r="K22" s="50">
        <v>40</v>
      </c>
      <c r="L22" s="48">
        <v>3.59</v>
      </c>
      <c r="M22" s="62">
        <v>3.59</v>
      </c>
      <c r="N22" s="53">
        <v>3.59</v>
      </c>
      <c r="O22" s="52">
        <v>1324</v>
      </c>
      <c r="P22" s="48" t="s">
        <v>66</v>
      </c>
      <c r="Q22" s="47" t="s">
        <v>67</v>
      </c>
      <c r="R22" s="48"/>
      <c r="S22" s="58"/>
      <c r="T22" s="48" t="s">
        <v>215</v>
      </c>
      <c r="U22" s="48" t="s">
        <v>69</v>
      </c>
      <c r="V22" s="48" t="s">
        <v>70</v>
      </c>
      <c r="W22" s="54">
        <v>16</v>
      </c>
      <c r="X22" s="68">
        <v>323</v>
      </c>
      <c r="Y22" s="56">
        <v>33</v>
      </c>
      <c r="Z22" s="54">
        <v>53</v>
      </c>
      <c r="AA22" s="57">
        <v>46325</v>
      </c>
      <c r="AB22" s="57" t="s">
        <v>66</v>
      </c>
      <c r="AC22" s="29"/>
      <c r="AD22" s="29"/>
      <c r="AE22" s="29"/>
      <c r="AF22" s="57" t="s">
        <v>146</v>
      </c>
      <c r="AG22" s="156" t="s">
        <v>170</v>
      </c>
    </row>
    <row r="23" spans="1:33" ht="24.75" customHeight="1" x14ac:dyDescent="0.15">
      <c r="A23" s="7" t="s">
        <v>154</v>
      </c>
      <c r="B23" s="114" t="s">
        <v>164</v>
      </c>
      <c r="C23" s="44" t="s">
        <v>165</v>
      </c>
      <c r="D23" s="45">
        <v>576</v>
      </c>
      <c r="E23" s="46" t="s">
        <v>43</v>
      </c>
      <c r="F23" s="47" t="s">
        <v>63</v>
      </c>
      <c r="G23" s="48" t="s">
        <v>64</v>
      </c>
      <c r="H23" s="49">
        <v>0.35</v>
      </c>
      <c r="I23" s="48" t="s">
        <v>65</v>
      </c>
      <c r="J23" s="47" t="s">
        <v>41</v>
      </c>
      <c r="K23" s="50">
        <v>48</v>
      </c>
      <c r="L23" s="48">
        <v>1.4</v>
      </c>
      <c r="M23" s="62">
        <v>1.4</v>
      </c>
      <c r="N23" s="53">
        <v>1.4</v>
      </c>
      <c r="O23" s="65">
        <v>423</v>
      </c>
      <c r="P23" s="48" t="s">
        <v>66</v>
      </c>
      <c r="Q23" s="47" t="s">
        <v>67</v>
      </c>
      <c r="R23" s="48"/>
      <c r="S23" s="53"/>
      <c r="T23" s="48" t="s">
        <v>215</v>
      </c>
      <c r="U23" s="48" t="s">
        <v>70</v>
      </c>
      <c r="V23" s="48" t="s">
        <v>70</v>
      </c>
      <c r="W23" s="54">
        <v>7</v>
      </c>
      <c r="X23" s="59">
        <v>127</v>
      </c>
      <c r="Y23" s="56">
        <v>33</v>
      </c>
      <c r="Z23" s="54">
        <v>53</v>
      </c>
      <c r="AA23" s="57">
        <v>46325</v>
      </c>
      <c r="AB23" s="57" t="s">
        <v>66</v>
      </c>
      <c r="AC23" s="29"/>
      <c r="AD23" s="29"/>
      <c r="AE23" s="29"/>
      <c r="AF23" s="57" t="s">
        <v>146</v>
      </c>
      <c r="AG23" s="156" t="s">
        <v>166</v>
      </c>
    </row>
    <row r="24" spans="1:33" ht="24.75" customHeight="1" x14ac:dyDescent="0.15">
      <c r="A24" s="7" t="s">
        <v>154</v>
      </c>
      <c r="B24" s="114" t="s">
        <v>164</v>
      </c>
      <c r="C24" s="44" t="s">
        <v>165</v>
      </c>
      <c r="D24" s="45">
        <v>576</v>
      </c>
      <c r="E24" s="46" t="s">
        <v>52</v>
      </c>
      <c r="F24" s="47" t="s">
        <v>63</v>
      </c>
      <c r="G24" s="48" t="s">
        <v>64</v>
      </c>
      <c r="H24" s="49">
        <v>0.35</v>
      </c>
      <c r="I24" s="48" t="s">
        <v>65</v>
      </c>
      <c r="J24" s="47" t="s">
        <v>41</v>
      </c>
      <c r="K24" s="50">
        <v>48</v>
      </c>
      <c r="L24" s="48">
        <v>5.05</v>
      </c>
      <c r="M24" s="62">
        <v>4.54</v>
      </c>
      <c r="N24" s="53">
        <v>4.54</v>
      </c>
      <c r="O24" s="65">
        <v>1218</v>
      </c>
      <c r="P24" s="48" t="s">
        <v>66</v>
      </c>
      <c r="Q24" s="47" t="s">
        <v>67</v>
      </c>
      <c r="R24" s="48"/>
      <c r="S24" s="53"/>
      <c r="T24" s="48" t="s">
        <v>215</v>
      </c>
      <c r="U24" s="48" t="s">
        <v>70</v>
      </c>
      <c r="V24" s="48" t="s">
        <v>70</v>
      </c>
      <c r="W24" s="54">
        <v>14</v>
      </c>
      <c r="X24" s="59">
        <v>583</v>
      </c>
      <c r="Y24" s="56">
        <v>33</v>
      </c>
      <c r="Z24" s="54">
        <v>53</v>
      </c>
      <c r="AA24" s="57">
        <v>46325</v>
      </c>
      <c r="AB24" s="57" t="s">
        <v>66</v>
      </c>
      <c r="AC24" s="29"/>
      <c r="AD24" s="29"/>
      <c r="AE24" s="29"/>
      <c r="AF24" s="57" t="s">
        <v>146</v>
      </c>
      <c r="AG24" s="156" t="s">
        <v>166</v>
      </c>
    </row>
    <row r="25" spans="1:33" ht="24.75" customHeight="1" x14ac:dyDescent="0.15">
      <c r="A25" s="7" t="s">
        <v>154</v>
      </c>
      <c r="B25" s="114" t="s">
        <v>164</v>
      </c>
      <c r="C25" s="44" t="s">
        <v>165</v>
      </c>
      <c r="D25" s="45">
        <v>576</v>
      </c>
      <c r="E25" s="46" t="s">
        <v>171</v>
      </c>
      <c r="F25" s="47" t="s">
        <v>63</v>
      </c>
      <c r="G25" s="48" t="s">
        <v>64</v>
      </c>
      <c r="H25" s="49">
        <v>0.35</v>
      </c>
      <c r="I25" s="48" t="s">
        <v>65</v>
      </c>
      <c r="J25" s="47" t="s">
        <v>41</v>
      </c>
      <c r="K25" s="50">
        <v>71</v>
      </c>
      <c r="L25" s="48">
        <v>3.99</v>
      </c>
      <c r="M25" s="62">
        <v>3.18</v>
      </c>
      <c r="N25" s="53">
        <v>3.18</v>
      </c>
      <c r="O25" s="66">
        <v>906</v>
      </c>
      <c r="P25" s="48" t="s">
        <v>66</v>
      </c>
      <c r="Q25" s="47" t="s">
        <v>74</v>
      </c>
      <c r="R25" s="72" t="s">
        <v>195</v>
      </c>
      <c r="S25" s="53">
        <v>0.05</v>
      </c>
      <c r="T25" s="48" t="s">
        <v>215</v>
      </c>
      <c r="U25" s="48" t="s">
        <v>70</v>
      </c>
      <c r="V25" s="48" t="s">
        <v>70</v>
      </c>
      <c r="W25" s="54">
        <v>11</v>
      </c>
      <c r="X25" s="68">
        <v>312</v>
      </c>
      <c r="Y25" s="56">
        <v>33.5</v>
      </c>
      <c r="Z25" s="54">
        <v>55</v>
      </c>
      <c r="AA25" s="57">
        <v>46325</v>
      </c>
      <c r="AB25" s="57" t="s">
        <v>66</v>
      </c>
      <c r="AC25" s="29"/>
      <c r="AD25" s="29"/>
      <c r="AE25" s="29"/>
      <c r="AF25" s="57" t="s">
        <v>146</v>
      </c>
      <c r="AG25" s="156"/>
    </row>
    <row r="26" spans="1:33" ht="24.75" customHeight="1" x14ac:dyDescent="0.15">
      <c r="A26" s="7" t="s">
        <v>154</v>
      </c>
      <c r="B26" s="114" t="s">
        <v>164</v>
      </c>
      <c r="C26" s="44" t="s">
        <v>165</v>
      </c>
      <c r="D26" s="45">
        <v>576</v>
      </c>
      <c r="E26" s="46" t="s">
        <v>46</v>
      </c>
      <c r="F26" s="47" t="s">
        <v>63</v>
      </c>
      <c r="G26" s="48" t="s">
        <v>64</v>
      </c>
      <c r="H26" s="49">
        <v>0.35</v>
      </c>
      <c r="I26" s="48" t="s">
        <v>65</v>
      </c>
      <c r="J26" s="47" t="s">
        <v>41</v>
      </c>
      <c r="K26" s="50">
        <v>42</v>
      </c>
      <c r="L26" s="48">
        <v>5.45</v>
      </c>
      <c r="M26" s="62">
        <v>5.45</v>
      </c>
      <c r="N26" s="53">
        <v>5.45</v>
      </c>
      <c r="O26" s="65">
        <v>451</v>
      </c>
      <c r="P26" s="48" t="s">
        <v>66</v>
      </c>
      <c r="Q26" s="47" t="s">
        <v>74</v>
      </c>
      <c r="R26" s="72" t="s">
        <v>195</v>
      </c>
      <c r="S26" s="53">
        <v>0.05</v>
      </c>
      <c r="T26" s="48" t="s">
        <v>215</v>
      </c>
      <c r="U26" s="48" t="s">
        <v>70</v>
      </c>
      <c r="V26" s="48" t="s">
        <v>70</v>
      </c>
      <c r="W26" s="54">
        <v>10</v>
      </c>
      <c r="X26" s="59">
        <v>589</v>
      </c>
      <c r="Y26" s="56">
        <v>33.5</v>
      </c>
      <c r="Z26" s="54">
        <v>55</v>
      </c>
      <c r="AA26" s="57">
        <v>46325</v>
      </c>
      <c r="AB26" s="57" t="s">
        <v>66</v>
      </c>
      <c r="AC26" s="29"/>
      <c r="AD26" s="29"/>
      <c r="AE26" s="29"/>
      <c r="AF26" s="57" t="s">
        <v>146</v>
      </c>
      <c r="AG26" s="156"/>
    </row>
    <row r="27" spans="1:33" ht="24.75" customHeight="1" thickBot="1" x14ac:dyDescent="0.2">
      <c r="A27" s="7"/>
      <c r="B27" s="8"/>
      <c r="C27" s="9"/>
      <c r="D27" s="10"/>
      <c r="E27" s="11"/>
      <c r="F27" s="12"/>
      <c r="G27" s="13"/>
      <c r="H27" s="14"/>
      <c r="I27" s="13"/>
      <c r="J27" s="13"/>
      <c r="K27" s="15"/>
      <c r="L27" s="16"/>
      <c r="M27" s="90"/>
      <c r="N27" s="16"/>
      <c r="O27" s="17"/>
      <c r="P27" s="13"/>
      <c r="Q27" s="12"/>
      <c r="R27" s="13"/>
      <c r="S27" s="16"/>
      <c r="T27" s="13"/>
      <c r="U27" s="13"/>
      <c r="V27" s="13"/>
      <c r="W27" s="18"/>
      <c r="X27" s="19"/>
      <c r="Y27" s="20"/>
      <c r="Z27" s="18"/>
      <c r="AA27" s="21"/>
      <c r="AB27" s="22"/>
      <c r="AC27" s="22"/>
      <c r="AD27" s="22"/>
      <c r="AE27" s="22"/>
      <c r="AF27" s="34"/>
      <c r="AG27" s="23"/>
    </row>
    <row r="28" spans="1:33" ht="30.75" customHeight="1" x14ac:dyDescent="0.15">
      <c r="B28" s="4" t="s">
        <v>36</v>
      </c>
      <c r="C28" s="4"/>
      <c r="D28" s="26"/>
      <c r="E28" s="26"/>
      <c r="F28" s="4"/>
      <c r="G28" s="4"/>
      <c r="H28" s="4"/>
      <c r="I28" s="26"/>
      <c r="J28" s="27"/>
      <c r="K28" s="26"/>
      <c r="L28" s="26"/>
      <c r="M28" s="26"/>
      <c r="N28" s="28">
        <f>SUM(N4:N27)</f>
        <v>105.18000000000004</v>
      </c>
      <c r="O28" s="26"/>
      <c r="P28" s="4"/>
      <c r="Q28" s="4"/>
      <c r="R28" s="26"/>
      <c r="S28" s="33"/>
      <c r="T28" s="4"/>
      <c r="U28" s="4"/>
      <c r="V28" s="4"/>
      <c r="W28" s="26"/>
      <c r="X28" s="42">
        <f>SUM(X4:X27)</f>
        <v>11874</v>
      </c>
    </row>
    <row r="29" spans="1:33" x14ac:dyDescent="0.15">
      <c r="J29" s="2"/>
    </row>
    <row r="30" spans="1:33" x14ac:dyDescent="0.15">
      <c r="J30" s="2"/>
    </row>
    <row r="31" spans="1:33" x14ac:dyDescent="0.15">
      <c r="J31" s="2"/>
    </row>
    <row r="32" spans="1:33" x14ac:dyDescent="0.15">
      <c r="J32" s="2"/>
    </row>
    <row r="33" spans="10:10" x14ac:dyDescent="0.15">
      <c r="J33" s="2"/>
    </row>
    <row r="34" spans="10:10" x14ac:dyDescent="0.15">
      <c r="J34" s="2"/>
    </row>
    <row r="35" spans="10:10" x14ac:dyDescent="0.15">
      <c r="J35" s="2"/>
    </row>
    <row r="36" spans="10:10" x14ac:dyDescent="0.15">
      <c r="J36" s="2"/>
    </row>
    <row r="37" spans="10:10" x14ac:dyDescent="0.15">
      <c r="J37" s="2"/>
    </row>
    <row r="38" spans="10:10" x14ac:dyDescent="0.15">
      <c r="J38" s="2"/>
    </row>
    <row r="39" spans="10:10" x14ac:dyDescent="0.15">
      <c r="J39" s="2"/>
    </row>
    <row r="40" spans="10:10" x14ac:dyDescent="0.15">
      <c r="J40" s="2"/>
    </row>
    <row r="41" spans="10:10" x14ac:dyDescent="0.15">
      <c r="J41" s="2"/>
    </row>
    <row r="42" spans="10:10" x14ac:dyDescent="0.15">
      <c r="J42" s="2"/>
    </row>
    <row r="43" spans="10:10" x14ac:dyDescent="0.15">
      <c r="J43" s="2"/>
    </row>
    <row r="44" spans="10:10" x14ac:dyDescent="0.15">
      <c r="J44" s="2"/>
    </row>
    <row r="45" spans="10:10" x14ac:dyDescent="0.15">
      <c r="J45" s="2"/>
    </row>
    <row r="46" spans="10:10" x14ac:dyDescent="0.15">
      <c r="J46" s="2"/>
    </row>
    <row r="47" spans="10:10" x14ac:dyDescent="0.15">
      <c r="J47" s="2"/>
    </row>
    <row r="48" spans="10:10" x14ac:dyDescent="0.15">
      <c r="J48" s="2"/>
    </row>
    <row r="49" spans="10:10" x14ac:dyDescent="0.15">
      <c r="J49" s="2"/>
    </row>
    <row r="50" spans="10:10" x14ac:dyDescent="0.15">
      <c r="J50" s="2"/>
    </row>
    <row r="51" spans="10:10" x14ac:dyDescent="0.15">
      <c r="J51" s="2"/>
    </row>
    <row r="52" spans="10:10" x14ac:dyDescent="0.15">
      <c r="J52" s="2"/>
    </row>
    <row r="53" spans="10:10" x14ac:dyDescent="0.15">
      <c r="J53" s="2"/>
    </row>
    <row r="54" spans="10:10" x14ac:dyDescent="0.15">
      <c r="J54" s="2"/>
    </row>
    <row r="55" spans="10:10" x14ac:dyDescent="0.15">
      <c r="J55" s="2"/>
    </row>
    <row r="56" spans="10:10" x14ac:dyDescent="0.15">
      <c r="J56" s="2"/>
    </row>
    <row r="57" spans="10:10" x14ac:dyDescent="0.15">
      <c r="J57" s="2"/>
    </row>
    <row r="58" spans="10:10" x14ac:dyDescent="0.15">
      <c r="J58" s="2"/>
    </row>
    <row r="59" spans="10:10" x14ac:dyDescent="0.15">
      <c r="J59" s="2"/>
    </row>
    <row r="60" spans="10:10" x14ac:dyDescent="0.15">
      <c r="J60" s="2"/>
    </row>
    <row r="61" spans="10:10" x14ac:dyDescent="0.15">
      <c r="J61" s="2"/>
    </row>
    <row r="62" spans="10:10" x14ac:dyDescent="0.15">
      <c r="J62" s="2"/>
    </row>
    <row r="63" spans="10:10" x14ac:dyDescent="0.15">
      <c r="J63" s="2"/>
    </row>
    <row r="64" spans="10:10" x14ac:dyDescent="0.15">
      <c r="J64" s="2"/>
    </row>
    <row r="65" spans="10:10" x14ac:dyDescent="0.15">
      <c r="J65" s="2"/>
    </row>
    <row r="66" spans="10:10" x14ac:dyDescent="0.15">
      <c r="J66" s="2"/>
    </row>
    <row r="67" spans="10:10" x14ac:dyDescent="0.15">
      <c r="J67" s="2"/>
    </row>
    <row r="68" spans="10:10" x14ac:dyDescent="0.15">
      <c r="J68" s="2"/>
    </row>
    <row r="69" spans="10:10" x14ac:dyDescent="0.15">
      <c r="J69" s="2"/>
    </row>
    <row r="70" spans="10:10" x14ac:dyDescent="0.15">
      <c r="J70" s="2"/>
    </row>
    <row r="71" spans="10:10" x14ac:dyDescent="0.15">
      <c r="J71" s="2"/>
    </row>
    <row r="72" spans="10:10" x14ac:dyDescent="0.15">
      <c r="J72" s="2"/>
    </row>
    <row r="73" spans="10:10" x14ac:dyDescent="0.15">
      <c r="J73" s="2"/>
    </row>
    <row r="74" spans="10:10" x14ac:dyDescent="0.15">
      <c r="J74" s="2"/>
    </row>
    <row r="75" spans="10:10" x14ac:dyDescent="0.15">
      <c r="J75" s="2"/>
    </row>
    <row r="76" spans="10:10" x14ac:dyDescent="0.15">
      <c r="J76" s="2"/>
    </row>
    <row r="77" spans="10:10" x14ac:dyDescent="0.15">
      <c r="J77" s="2"/>
    </row>
    <row r="78" spans="10:10" x14ac:dyDescent="0.15">
      <c r="J78" s="2"/>
    </row>
    <row r="79" spans="10:10" x14ac:dyDescent="0.15">
      <c r="J79" s="2"/>
    </row>
    <row r="80" spans="10:10" x14ac:dyDescent="0.15">
      <c r="J80" s="2"/>
    </row>
    <row r="81" spans="10:10" x14ac:dyDescent="0.15">
      <c r="J81" s="2"/>
    </row>
    <row r="82" spans="10:10" x14ac:dyDescent="0.15">
      <c r="J82" s="2"/>
    </row>
    <row r="83" spans="10:10" x14ac:dyDescent="0.15">
      <c r="J83" s="2"/>
    </row>
    <row r="84" spans="10:10" x14ac:dyDescent="0.15">
      <c r="J84" s="2"/>
    </row>
    <row r="85" spans="10:10" x14ac:dyDescent="0.15">
      <c r="J85" s="2"/>
    </row>
    <row r="86" spans="10:10" x14ac:dyDescent="0.15">
      <c r="J86" s="2"/>
    </row>
    <row r="87" spans="10:10" x14ac:dyDescent="0.15">
      <c r="J87" s="2"/>
    </row>
    <row r="88" spans="10:10" x14ac:dyDescent="0.15">
      <c r="J88" s="2"/>
    </row>
    <row r="89" spans="10:10" x14ac:dyDescent="0.15">
      <c r="J89" s="2"/>
    </row>
    <row r="90" spans="10:10" x14ac:dyDescent="0.15">
      <c r="J90" s="2"/>
    </row>
    <row r="91" spans="10:10" x14ac:dyDescent="0.15">
      <c r="J91" s="2"/>
    </row>
    <row r="92" spans="10:10" x14ac:dyDescent="0.15">
      <c r="J92" s="2"/>
    </row>
    <row r="93" spans="10:10" x14ac:dyDescent="0.15">
      <c r="J93" s="2"/>
    </row>
  </sheetData>
  <autoFilter ref="A3:AG26" xr:uid="{5E04DE92-437C-49FC-BF88-233597DED71C}">
    <filterColumn colId="3" showButton="0"/>
  </autoFilter>
  <mergeCells count="4">
    <mergeCell ref="B1:M1"/>
    <mergeCell ref="N1:AG1"/>
    <mergeCell ref="AA2:AD2"/>
    <mergeCell ref="D3:E3"/>
  </mergeCells>
  <phoneticPr fontId="2"/>
  <dataValidations count="17">
    <dataValidation type="list" allowBlank="1" showInputMessage="1" showErrorMessage="1" sqref="AG2 AA2:AD2 F4:G27" xr:uid="{6F86A816-35AC-4FB6-ACDB-D64802D828C3}">
      <formula1>#REF!</formula1>
    </dataValidation>
    <dataValidation type="list" allowBlank="1" showInputMessage="1" showErrorMessage="1" sqref="AB11:AB26 P11:P26" xr:uid="{39FABEE0-93FE-49EA-9490-446B3DC558CA}">
      <formula1>$AL$25:$AL$26</formula1>
    </dataValidation>
    <dataValidation type="list" allowBlank="1" showInputMessage="1" showErrorMessage="1" sqref="I11:I26" xr:uid="{1797B89E-214F-4C70-8525-A958EABB572F}">
      <formula1>$AJ$25:$AJ$26</formula1>
    </dataValidation>
    <dataValidation type="list" allowBlank="1" showInputMessage="1" showErrorMessage="1" sqref="AF11:AF26" xr:uid="{19FD58A7-C477-4DEC-82BA-E03EA6F38DF3}">
      <formula1>$AR$96:$AR$97</formula1>
    </dataValidation>
    <dataValidation type="list" allowBlank="1" showInputMessage="1" showErrorMessage="1" sqref="P27 AB27" xr:uid="{814D0CA7-9C44-4D50-A715-22EC08A3639B}">
      <formula1>$AK$76:$AK$77</formula1>
    </dataValidation>
    <dataValidation type="list" allowBlank="1" showInputMessage="1" showErrorMessage="1" sqref="AC17:AE26 AC27:AF27" xr:uid="{F04F5145-0F20-4D62-9004-EC0E4E7D3F24}">
      <formula1>$AO$76:$AO$77</formula1>
    </dataValidation>
    <dataValidation type="list" allowBlank="1" showInputMessage="1" showErrorMessage="1" sqref="I27" xr:uid="{7264F75E-E4DD-44AD-B659-9B6422CF8037}">
      <formula1>$AI$76:$AI$77</formula1>
    </dataValidation>
    <dataValidation type="list" allowBlank="1" showInputMessage="1" showErrorMessage="1" sqref="Q27" xr:uid="{1749428B-EDCC-4BAF-8B11-A87E32596A22}">
      <formula1>$AL$76:$AL$81</formula1>
    </dataValidation>
    <dataValidation type="list" allowBlank="1" showInputMessage="1" showErrorMessage="1" sqref="V27" xr:uid="{7F55F8D7-B67F-469D-AC29-5475FE7443DB}">
      <formula1>$AN$76:$AN$79</formula1>
    </dataValidation>
    <dataValidation type="list" allowBlank="1" showInputMessage="1" showErrorMessage="1" sqref="U27" xr:uid="{6DD76544-674D-4032-A229-1C4FF1EDAF7B}">
      <formula1>$AM$76:$AM$79</formula1>
    </dataValidation>
    <dataValidation type="list" allowBlank="1" showInputMessage="1" showErrorMessage="1" sqref="V11:V26" xr:uid="{426E723E-7D1F-4551-A9F8-4523B76909AF}">
      <formula1>$AO$25:$AO$26</formula1>
    </dataValidation>
    <dataValidation type="list" allowBlank="1" showInputMessage="1" showErrorMessage="1" sqref="U11:U26" xr:uid="{5531C383-DBBE-4551-A7E2-98E64AEFAEF8}">
      <formula1>$AN$25:$AN$26</formula1>
    </dataValidation>
    <dataValidation type="list" allowBlank="1" showInputMessage="1" showErrorMessage="1" sqref="Q11:Q26" xr:uid="{DB46ED3A-E39B-4086-8108-1270CAA225D0}">
      <formula1>$AM$25:$AM$26</formula1>
    </dataValidation>
    <dataValidation type="list" allowBlank="1" showInputMessage="1" showErrorMessage="1" sqref="I4:I10 AB4:AB10 P4:P10" xr:uid="{F131006A-A635-4A50-9AD9-306C0421673A}">
      <formula1>#REF!</formula1>
    </dataValidation>
    <dataValidation type="list" allowBlank="1" showInputMessage="1" showErrorMessage="1" sqref="U4:U10" xr:uid="{40F27F01-C95C-405C-97E9-DE0D9C6C5C90}">
      <formula1>$AN$29:$AN$30</formula1>
    </dataValidation>
    <dataValidation type="list" allowBlank="1" showInputMessage="1" showErrorMessage="1" sqref="V4:V10" xr:uid="{C8D2A2D9-E02E-4EF0-AAAC-F2CC0C76FCE9}">
      <formula1>$AO$29:$AO$30</formula1>
    </dataValidation>
    <dataValidation type="list" allowBlank="1" showInputMessage="1" showErrorMessage="1" sqref="Q4:Q10" xr:uid="{E2CBB126-B7E8-4873-B821-7247907B79FD}">
      <formula1>$AM$29:$AM$32</formula1>
    </dataValidation>
  </dataValidations>
  <pageMargins left="0.70866141732283472" right="0.39370078740157483" top="0.74803149606299213" bottom="0.74803149606299213" header="0.31496062992125984" footer="0.31496062992125984"/>
  <pageSetup paperSize="9" scale="5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0FB9B949E1EE449A17FF5C9CE7E4A4D" ma:contentTypeVersion="16" ma:contentTypeDescription="新しいドキュメントを作成します。" ma:contentTypeScope="" ma:versionID="86a665cdd0c1458af4a7db035ffe3d4d">
  <xsd:schema xmlns:xsd="http://www.w3.org/2001/XMLSchema" xmlns:xs="http://www.w3.org/2001/XMLSchema" xmlns:p="http://schemas.microsoft.com/office/2006/metadata/properties" xmlns:ns2="450e3c65-fe2d-4914-b5c4-37c800b35c90" xmlns:ns3="675252fc-6df6-4bd1-a26a-1bf5d07293e6" targetNamespace="http://schemas.microsoft.com/office/2006/metadata/properties" ma:root="true" ma:fieldsID="4cc387fbcc9c738a67ea1d5f08acc56b" ns2:_="" ns3:_="">
    <xsd:import namespace="450e3c65-fe2d-4914-b5c4-37c800b35c90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_Flow_SignoffStatus" minOccurs="0"/>
                <xsd:element ref="ns2:MediaServiceOCR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0e3c65-fe2d-4914-b5c4-37c800b35c9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6fa7b87-3b98-44cc-aed0-32e094cdabb9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0e3c65-fe2d-4914-b5c4-37c800b35c90" xsi:nil="true"/>
    <_x4f5c__x6210__x65e5__x6642_ xmlns="450e3c65-fe2d-4914-b5c4-37c800b35c90" xsi:nil="true"/>
    <lcf76f155ced4ddcb4097134ff3c332f xmlns="450e3c65-fe2d-4914-b5c4-37c800b35c90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0DFA5962-F29A-49E4-99F9-217F8218EA41}"/>
</file>

<file path=customXml/itemProps2.xml><?xml version="1.0" encoding="utf-8"?>
<ds:datastoreItem xmlns:ds="http://schemas.openxmlformats.org/officeDocument/2006/customXml" ds:itemID="{61B4E69F-DCC0-46FF-BF87-7AAC33E0B796}"/>
</file>

<file path=customXml/itemProps3.xml><?xml version="1.0" encoding="utf-8"?>
<ds:datastoreItem xmlns:ds="http://schemas.openxmlformats.org/officeDocument/2006/customXml" ds:itemID="{37E7DF25-5D7C-4C3B-8D27-54F5113EA6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1（和歌山）</vt:lpstr>
      <vt:lpstr>2（鳥取）</vt:lpstr>
      <vt:lpstr>3（島根１）</vt:lpstr>
      <vt:lpstr>4（島根２）</vt:lpstr>
      <vt:lpstr>5（岡山）</vt:lpstr>
      <vt:lpstr>6（広島）</vt:lpstr>
      <vt:lpstr>'1（和歌山）'!Print_Area</vt:lpstr>
      <vt:lpstr>'2（鳥取）'!Print_Area</vt:lpstr>
      <vt:lpstr>'3（島根１）'!Print_Area</vt:lpstr>
      <vt:lpstr>'4（島根２）'!Print_Area</vt:lpstr>
      <vt:lpstr>'5（岡山）'!Print_Area</vt:lpstr>
      <vt:lpstr>'6（広島）'!Print_Area</vt:lpstr>
      <vt:lpstr>'1（和歌山）'!Print_Titles</vt:lpstr>
      <vt:lpstr>'2（鳥取）'!Print_Titles</vt:lpstr>
      <vt:lpstr>'3（島根１）'!Print_Titles</vt:lpstr>
      <vt:lpstr>'4（島根２）'!Print_Titles</vt:lpstr>
      <vt:lpstr>'5（岡山）'!Print_Titles</vt:lpstr>
      <vt:lpstr>'6（広島）'!Print_Titles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2026-01-26T05:22:53Z</dcterms:created>
  <dcterms:modified xsi:type="dcterms:W3CDTF">2026-01-26T05:23:04Z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0x01010060FB9B949E1EE449A17FF5C9CE7E4A4D</vt:lpwstr>
  </property>
</Properties>
</file>