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digitalgojp-my.sharepoint.com/personal/kyohei_nakagawa240_maff_go_jp/Documents/デスクトップ/R8_利用動向調査/HP用/"/>
    </mc:Choice>
  </mc:AlternateContent>
  <xr:revisionPtr revIDLastSave="2378" documentId="13_ncr:1_{74E9E8FF-9F91-4499-9BF4-457FB935DF17}" xr6:coauthVersionLast="47" xr6:coauthVersionMax="47" xr10:uidLastSave="{88098B6D-3CD1-4B6E-868F-E09B75F6CD7C}"/>
  <bookViews>
    <workbookView xWindow="-120" yWindow="-16320" windowWidth="29040" windowHeight="15720" tabRatio="595" xr2:uid="{00000000-000D-0000-FFFF-FFFF00000000}"/>
  </bookViews>
  <sheets>
    <sheet name="表" sheetId="30" r:id="rId1"/>
    <sheet name="第１・２表" sheetId="1" r:id="rId2"/>
    <sheet name="第３表" sheetId="13" r:id="rId3"/>
    <sheet name="第４表" sheetId="35" r:id="rId4"/>
    <sheet name="第５表" sheetId="34" r:id="rId5"/>
    <sheet name="第6-1表" sheetId="36" r:id="rId6"/>
    <sheet name="第6-2表" sheetId="37" r:id="rId7"/>
    <sheet name="第6-3表" sheetId="38" r:id="rId8"/>
    <sheet name="第１表別紙" sheetId="40" r:id="rId9"/>
    <sheet name="集計欄" sheetId="29" r:id="rId10"/>
    <sheet name="コード表" sheetId="32" state="hidden" r:id="rId11"/>
    <sheet name="入力チェック表" sheetId="39" state="hidden" r:id="rId12"/>
  </sheets>
  <definedNames>
    <definedName name="_xlnm.Print_Area" localSheetId="1">第１・２表!$A$2:$R$42</definedName>
    <definedName name="_xlnm.Print_Area" localSheetId="8">第１表別紙!$B$1:$F$37</definedName>
    <definedName name="_xlnm.Print_Area" localSheetId="2">第３表!$A$1:$W$48</definedName>
    <definedName name="_xlnm.Print_Area" localSheetId="3">第４表!$A$1:$X$42</definedName>
    <definedName name="_xlnm.Print_Area" localSheetId="4">第５表!$A$1:$X$21</definedName>
    <definedName name="_xlnm.Print_Area" localSheetId="5">'第6-1表'!$A$1:$V$35</definedName>
    <definedName name="_xlnm.Print_Area" localSheetId="6">'第6-2表'!$A$1:$U$32</definedName>
    <definedName name="_xlnm.Print_Area" localSheetId="7">'第6-3表'!$A$1:$T$32</definedName>
    <definedName name="_xlnm.Print_Area" localSheetId="0">表!$A$1:$AP$51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2" i="39" l="1"/>
  <c r="V25" i="38"/>
  <c r="V15" i="38"/>
  <c r="V16" i="38"/>
  <c r="V13" i="38"/>
  <c r="V14" i="38"/>
  <c r="V12" i="38"/>
  <c r="V11" i="38"/>
  <c r="V8" i="38"/>
  <c r="C22" i="38" s="1"/>
  <c r="V9" i="38"/>
  <c r="W12" i="37"/>
  <c r="W25" i="37"/>
  <c r="B23" i="37" s="1"/>
  <c r="L6" i="37"/>
  <c r="C17" i="36"/>
  <c r="Z18" i="34"/>
  <c r="N20" i="34" s="1"/>
  <c r="Z17" i="34"/>
  <c r="C20" i="34" s="1"/>
  <c r="C68" i="39" l="1"/>
  <c r="C61" i="39"/>
  <c r="C60" i="39"/>
  <c r="C52" i="39"/>
  <c r="C51" i="39"/>
  <c r="C69" i="39" l="1"/>
  <c r="C70" i="39" a="1"/>
  <c r="C70" i="39" s="1"/>
  <c r="C72" i="39" s="1"/>
  <c r="C50" i="39" a="1"/>
  <c r="C50" i="39" s="1"/>
  <c r="C14" i="39"/>
  <c r="C11" i="39" s="1"/>
  <c r="C5" i="39" a="1"/>
  <c r="C5" i="39" s="1"/>
  <c r="C8" i="39" l="1"/>
  <c r="C7" i="39"/>
  <c r="C6" i="39"/>
  <c r="B14" i="1"/>
  <c r="V24" i="38"/>
  <c r="H26" i="38" s="1"/>
  <c r="R26" i="38"/>
  <c r="V19" i="38"/>
  <c r="V20" i="38"/>
  <c r="V31" i="38" s="1"/>
  <c r="V21" i="38"/>
  <c r="V22" i="38"/>
  <c r="V17" i="38"/>
  <c r="W31" i="37"/>
  <c r="B28" i="37" s="1"/>
  <c r="W29" i="37"/>
  <c r="L29" i="37" s="1"/>
  <c r="W28" i="37"/>
  <c r="L28" i="37" s="1"/>
  <c r="W23" i="37"/>
  <c r="L23" i="37" s="1"/>
  <c r="W22" i="37"/>
  <c r="L22" i="37" s="1"/>
  <c r="B12" i="37"/>
  <c r="W19" i="37"/>
  <c r="B17" i="37" s="1"/>
  <c r="W18" i="37"/>
  <c r="L18" i="37" s="1"/>
  <c r="W16" i="37"/>
  <c r="L16" i="37" s="1"/>
  <c r="W11" i="37"/>
  <c r="L11" i="37" s="1"/>
  <c r="W10" i="37"/>
  <c r="L10" i="37" s="1"/>
  <c r="W8" i="37"/>
  <c r="L8" i="37" s="1"/>
  <c r="W7" i="37"/>
  <c r="L7" i="37" s="1"/>
  <c r="X34" i="36"/>
  <c r="X28" i="36"/>
  <c r="C29" i="36" s="1"/>
  <c r="X21" i="36"/>
  <c r="T23" i="36" s="1"/>
  <c r="X18" i="36"/>
  <c r="H23" i="36" s="1"/>
  <c r="X16" i="36"/>
  <c r="C18" i="36" s="1"/>
  <c r="Z21" i="34"/>
  <c r="R53" i="13"/>
  <c r="Q49" i="35"/>
  <c r="Q48" i="35" s="1"/>
  <c r="V46" i="35"/>
  <c r="T46" i="35"/>
  <c r="Q46" i="35"/>
  <c r="J46" i="35"/>
  <c r="G46" i="35"/>
  <c r="E46" i="35"/>
  <c r="C46" i="35"/>
  <c r="AA26" i="35"/>
  <c r="AA25" i="35"/>
  <c r="AA24" i="35"/>
  <c r="AA23" i="35"/>
  <c r="AA22" i="35"/>
  <c r="AA21" i="35"/>
  <c r="AA20" i="35"/>
  <c r="AA19" i="35"/>
  <c r="AA18" i="35"/>
  <c r="AA17" i="35"/>
  <c r="AA16" i="35"/>
  <c r="AA15" i="35"/>
  <c r="AA14" i="35"/>
  <c r="AA13" i="35"/>
  <c r="AA12" i="35"/>
  <c r="AA11" i="35"/>
  <c r="AA10" i="35"/>
  <c r="AA9" i="35"/>
  <c r="AA8" i="35"/>
  <c r="AA7" i="35"/>
  <c r="Z26" i="35"/>
  <c r="Z25" i="35"/>
  <c r="Z24" i="35"/>
  <c r="Z23" i="35"/>
  <c r="AB23" i="35" s="1"/>
  <c r="Z22" i="35"/>
  <c r="Z21" i="35"/>
  <c r="Z20" i="35"/>
  <c r="Z19" i="35"/>
  <c r="Z18" i="35"/>
  <c r="Z17" i="35"/>
  <c r="Z16" i="35"/>
  <c r="AB16" i="35" s="1"/>
  <c r="Z15" i="35"/>
  <c r="AB15" i="35" s="1"/>
  <c r="Z14" i="35"/>
  <c r="Z13" i="35"/>
  <c r="Z12" i="35"/>
  <c r="Z11" i="35"/>
  <c r="Z10" i="35"/>
  <c r="Z9" i="35"/>
  <c r="Z8" i="35"/>
  <c r="Z7" i="35"/>
  <c r="M57" i="13"/>
  <c r="M56" i="13" s="1"/>
  <c r="G53" i="13"/>
  <c r="M53" i="13"/>
  <c r="P53" i="13"/>
  <c r="C53" i="13"/>
  <c r="C22" i="39" s="1"/>
  <c r="E53" i="13"/>
  <c r="I53" i="13"/>
  <c r="Y25" i="13"/>
  <c r="Y10" i="13"/>
  <c r="AB24" i="35" l="1"/>
  <c r="AB25" i="35"/>
  <c r="AB17" i="35"/>
  <c r="AB20" i="35"/>
  <c r="AB12" i="35"/>
  <c r="AB21" i="35"/>
  <c r="AB13" i="35"/>
  <c r="AB14" i="35"/>
  <c r="AB22" i="35"/>
  <c r="Z19" i="34"/>
  <c r="C21" i="34" s="1"/>
  <c r="AB26" i="35"/>
  <c r="AB19" i="35"/>
  <c r="AB10" i="35"/>
  <c r="AB18" i="35"/>
  <c r="C19" i="38"/>
  <c r="C20" i="39"/>
  <c r="C41" i="39"/>
  <c r="W34" i="37"/>
  <c r="C30" i="39"/>
  <c r="C32" i="39"/>
  <c r="AB7" i="35"/>
  <c r="AB8" i="35"/>
  <c r="AB11" i="35"/>
  <c r="AB9" i="35"/>
  <c r="I28" i="35" l="1"/>
  <c r="C42" i="39"/>
  <c r="Z46" i="35"/>
  <c r="E28" i="35" s="1"/>
  <c r="C31" i="39" l="1"/>
  <c r="AS11" i="30"/>
  <c r="BO6" i="29"/>
  <c r="Z37" i="30"/>
  <c r="AW2" i="30"/>
  <c r="T5" i="30" s="1"/>
  <c r="A16" i="30" s="1"/>
  <c r="C47" i="39" l="1"/>
  <c r="AS18" i="30" s="1"/>
  <c r="C57" i="39"/>
  <c r="AS20" i="30" s="1"/>
  <c r="C2" i="39"/>
  <c r="AS9" i="30" s="1"/>
  <c r="B2" i="36"/>
  <c r="A22" i="30"/>
  <c r="B6" i="34"/>
  <c r="B2" i="35"/>
  <c r="B2" i="38"/>
  <c r="C2" i="37"/>
  <c r="B9" i="34"/>
  <c r="B4" i="13"/>
  <c r="B11" i="1"/>
  <c r="A23" i="30"/>
  <c r="B3" i="34"/>
  <c r="C71" i="39"/>
  <c r="D33" i="38" l="1"/>
  <c r="G8" i="38"/>
  <c r="Z11" i="34"/>
  <c r="C40" i="39" s="1"/>
  <c r="Y11" i="13"/>
  <c r="Y12" i="13"/>
  <c r="Y13" i="13"/>
  <c r="Y14" i="13"/>
  <c r="Y15" i="13"/>
  <c r="Y16" i="13"/>
  <c r="Y17" i="13"/>
  <c r="Y18" i="13"/>
  <c r="Y19" i="13"/>
  <c r="Y20" i="13"/>
  <c r="Y21" i="13"/>
  <c r="Y22" i="13"/>
  <c r="Y23" i="13"/>
  <c r="Y24" i="13"/>
  <c r="BJ6" i="29"/>
  <c r="BI6" i="29"/>
  <c r="BH6" i="29"/>
  <c r="BG6" i="29"/>
  <c r="BF6" i="29"/>
  <c r="AK6" i="29"/>
  <c r="AJ6" i="29"/>
  <c r="X6" i="29"/>
  <c r="AD7" i="29"/>
  <c r="AD8" i="29"/>
  <c r="AD9" i="29"/>
  <c r="AD10" i="29"/>
  <c r="AD11" i="29"/>
  <c r="AD12" i="29"/>
  <c r="AD13" i="29"/>
  <c r="AD14" i="29"/>
  <c r="AD15" i="29"/>
  <c r="AD16" i="29"/>
  <c r="AD17" i="29"/>
  <c r="AD18" i="29"/>
  <c r="AD19" i="29"/>
  <c r="AD20" i="29"/>
  <c r="AD21" i="29"/>
  <c r="AD6" i="29"/>
  <c r="AC21" i="29"/>
  <c r="AC20" i="29"/>
  <c r="AC19" i="29"/>
  <c r="AC18" i="29"/>
  <c r="AC17" i="29"/>
  <c r="AC16" i="29"/>
  <c r="AC15" i="29"/>
  <c r="AC14" i="29"/>
  <c r="AC13" i="29"/>
  <c r="AC12" i="29"/>
  <c r="AC11" i="29"/>
  <c r="AC10" i="29"/>
  <c r="AC9" i="29"/>
  <c r="AC8" i="29"/>
  <c r="AC7" i="29"/>
  <c r="AC6" i="29"/>
  <c r="Y7" i="29"/>
  <c r="Y8" i="29"/>
  <c r="Y9" i="29"/>
  <c r="Y10" i="29"/>
  <c r="Y11" i="29"/>
  <c r="Y12" i="29"/>
  <c r="Y13" i="29"/>
  <c r="Y14" i="29"/>
  <c r="Y15" i="29"/>
  <c r="Y16" i="29"/>
  <c r="Y17" i="29"/>
  <c r="Y18" i="29"/>
  <c r="Y19" i="29"/>
  <c r="Y20" i="29"/>
  <c r="Y21" i="29"/>
  <c r="Y6" i="29"/>
  <c r="X7" i="29"/>
  <c r="X8" i="29"/>
  <c r="X9" i="29"/>
  <c r="X10" i="29"/>
  <c r="X11" i="29"/>
  <c r="X12" i="29"/>
  <c r="X13" i="29"/>
  <c r="X14" i="29"/>
  <c r="X15" i="29"/>
  <c r="X16" i="29"/>
  <c r="X17" i="29"/>
  <c r="X18" i="29"/>
  <c r="X19" i="29"/>
  <c r="X20" i="29"/>
  <c r="X21" i="29"/>
  <c r="W7" i="29"/>
  <c r="W8" i="29"/>
  <c r="W9" i="29"/>
  <c r="W10" i="29"/>
  <c r="W11" i="29"/>
  <c r="W12" i="29"/>
  <c r="W13" i="29"/>
  <c r="W14" i="29"/>
  <c r="W15" i="29"/>
  <c r="W16" i="29"/>
  <c r="W17" i="29"/>
  <c r="W18" i="29"/>
  <c r="W19" i="29"/>
  <c r="W20" i="29"/>
  <c r="W21" i="29"/>
  <c r="W6" i="29"/>
  <c r="V7" i="29"/>
  <c r="V8" i="29"/>
  <c r="V9" i="29"/>
  <c r="V10" i="29"/>
  <c r="V11" i="29"/>
  <c r="V12" i="29"/>
  <c r="V13" i="29"/>
  <c r="V14" i="29"/>
  <c r="V15" i="29"/>
  <c r="V16" i="29"/>
  <c r="V17" i="29"/>
  <c r="V18" i="29"/>
  <c r="V19" i="29"/>
  <c r="V20" i="29"/>
  <c r="V21" i="29"/>
  <c r="V6" i="29"/>
  <c r="U7" i="29"/>
  <c r="U8" i="29"/>
  <c r="U9" i="29"/>
  <c r="U10" i="29"/>
  <c r="U11" i="29"/>
  <c r="U12" i="29"/>
  <c r="U13" i="29"/>
  <c r="U14" i="29"/>
  <c r="U15" i="29"/>
  <c r="U16" i="29"/>
  <c r="U17" i="29"/>
  <c r="U18" i="29"/>
  <c r="U19" i="29"/>
  <c r="U20" i="29"/>
  <c r="U21" i="29"/>
  <c r="U6" i="29"/>
  <c r="T7" i="29"/>
  <c r="T8" i="29"/>
  <c r="T9" i="29"/>
  <c r="T10" i="29"/>
  <c r="T11" i="29"/>
  <c r="T12" i="29"/>
  <c r="T13" i="29"/>
  <c r="T14" i="29"/>
  <c r="T15" i="29"/>
  <c r="T16" i="29"/>
  <c r="T17" i="29"/>
  <c r="T18" i="29"/>
  <c r="T19" i="29"/>
  <c r="T20" i="29"/>
  <c r="T21" i="29"/>
  <c r="T6" i="29"/>
  <c r="S7" i="29"/>
  <c r="S8" i="29"/>
  <c r="S9" i="29"/>
  <c r="S10" i="29"/>
  <c r="S11" i="29"/>
  <c r="S12" i="29"/>
  <c r="S13" i="29"/>
  <c r="S14" i="29"/>
  <c r="S15" i="29"/>
  <c r="S16" i="29"/>
  <c r="S17" i="29"/>
  <c r="S18" i="29"/>
  <c r="S19" i="29"/>
  <c r="S20" i="29"/>
  <c r="S21" i="29"/>
  <c r="S6" i="29"/>
  <c r="R7" i="29"/>
  <c r="R8" i="29"/>
  <c r="R9" i="29"/>
  <c r="R10" i="29"/>
  <c r="R11" i="29"/>
  <c r="R12" i="29"/>
  <c r="R13" i="29"/>
  <c r="R14" i="29"/>
  <c r="R15" i="29"/>
  <c r="R16" i="29"/>
  <c r="R17" i="29"/>
  <c r="R18" i="29"/>
  <c r="R19" i="29"/>
  <c r="R20" i="29"/>
  <c r="R21" i="29"/>
  <c r="R6" i="29"/>
  <c r="Q7" i="29"/>
  <c r="Q8" i="29"/>
  <c r="Q9" i="29"/>
  <c r="Q10" i="29"/>
  <c r="Q11" i="29"/>
  <c r="Q12" i="29"/>
  <c r="Q13" i="29"/>
  <c r="Q14" i="29"/>
  <c r="Q15" i="29"/>
  <c r="Q16" i="29"/>
  <c r="Q17" i="29"/>
  <c r="Q18" i="29"/>
  <c r="Q19" i="29"/>
  <c r="Q20" i="29"/>
  <c r="Q21" i="29"/>
  <c r="Q6" i="29"/>
  <c r="P8" i="29"/>
  <c r="O8" i="29" s="1"/>
  <c r="P9" i="29"/>
  <c r="O9" i="29" s="1"/>
  <c r="P10" i="29"/>
  <c r="O10" i="29" s="1"/>
  <c r="P11" i="29"/>
  <c r="O11" i="29" s="1"/>
  <c r="P12" i="29"/>
  <c r="O12" i="29" s="1"/>
  <c r="P13" i="29"/>
  <c r="O13" i="29" s="1"/>
  <c r="P14" i="29"/>
  <c r="O14" i="29" s="1"/>
  <c r="P15" i="29"/>
  <c r="O15" i="29" s="1"/>
  <c r="P16" i="29"/>
  <c r="O16" i="29" s="1"/>
  <c r="P17" i="29"/>
  <c r="O17" i="29" s="1"/>
  <c r="P18" i="29"/>
  <c r="O18" i="29" s="1"/>
  <c r="P19" i="29"/>
  <c r="O19" i="29" s="1"/>
  <c r="P20" i="29"/>
  <c r="O20" i="29" s="1"/>
  <c r="P21" i="29"/>
  <c r="O21" i="29" s="1"/>
  <c r="P7" i="29"/>
  <c r="O7" i="29" s="1"/>
  <c r="P6" i="29"/>
  <c r="O6" i="29" s="1"/>
  <c r="N6" i="29"/>
  <c r="M6" i="29"/>
  <c r="L6" i="29"/>
  <c r="K6" i="29"/>
  <c r="J6" i="29"/>
  <c r="H6" i="29"/>
  <c r="I6" i="29"/>
  <c r="AI21" i="29"/>
  <c r="AH21" i="29"/>
  <c r="AG21" i="29"/>
  <c r="AF21" i="29"/>
  <c r="AE21" i="29"/>
  <c r="AB21" i="29"/>
  <c r="AA21" i="29"/>
  <c r="Z21" i="29" s="1"/>
  <c r="AI20" i="29"/>
  <c r="AH20" i="29"/>
  <c r="AG20" i="29"/>
  <c r="AF20" i="29"/>
  <c r="AE20" i="29"/>
  <c r="AB20" i="29"/>
  <c r="AA20" i="29"/>
  <c r="Z20" i="29" s="1"/>
  <c r="AI19" i="29"/>
  <c r="AH19" i="29"/>
  <c r="AG19" i="29"/>
  <c r="AF19" i="29"/>
  <c r="AE19" i="29"/>
  <c r="AB19" i="29"/>
  <c r="AA19" i="29"/>
  <c r="Z19" i="29" s="1"/>
  <c r="AI18" i="29"/>
  <c r="AH18" i="29"/>
  <c r="AG18" i="29"/>
  <c r="AF18" i="29"/>
  <c r="AE18" i="29"/>
  <c r="AB18" i="29"/>
  <c r="AA18" i="29"/>
  <c r="Z18" i="29" s="1"/>
  <c r="AI17" i="29"/>
  <c r="AH17" i="29"/>
  <c r="AG17" i="29"/>
  <c r="AF17" i="29"/>
  <c r="AE17" i="29"/>
  <c r="AB17" i="29"/>
  <c r="AA17" i="29"/>
  <c r="Z17" i="29" s="1"/>
  <c r="AI16" i="29"/>
  <c r="AH16" i="29"/>
  <c r="AG16" i="29"/>
  <c r="AF16" i="29"/>
  <c r="AE16" i="29"/>
  <c r="AB16" i="29"/>
  <c r="AA16" i="29"/>
  <c r="Z16" i="29" s="1"/>
  <c r="AI15" i="29"/>
  <c r="AH15" i="29"/>
  <c r="AG15" i="29"/>
  <c r="AF15" i="29"/>
  <c r="AE15" i="29"/>
  <c r="AB15" i="29"/>
  <c r="AA15" i="29"/>
  <c r="Z15" i="29" s="1"/>
  <c r="AI14" i="29"/>
  <c r="AH14" i="29"/>
  <c r="AG14" i="29"/>
  <c r="AF14" i="29"/>
  <c r="AE14" i="29"/>
  <c r="AB14" i="29"/>
  <c r="AA14" i="29"/>
  <c r="Z14" i="29" s="1"/>
  <c r="AI13" i="29"/>
  <c r="AH13" i="29"/>
  <c r="AG13" i="29"/>
  <c r="AF13" i="29"/>
  <c r="AE13" i="29"/>
  <c r="AB13" i="29"/>
  <c r="AA13" i="29"/>
  <c r="Z13" i="29" s="1"/>
  <c r="AI12" i="29"/>
  <c r="AH12" i="29"/>
  <c r="AG12" i="29"/>
  <c r="AF12" i="29"/>
  <c r="AE12" i="29"/>
  <c r="AB12" i="29"/>
  <c r="AA12" i="29"/>
  <c r="Z12" i="29" s="1"/>
  <c r="AI11" i="29"/>
  <c r="AH11" i="29"/>
  <c r="AG11" i="29"/>
  <c r="AF11" i="29"/>
  <c r="AE11" i="29"/>
  <c r="AB11" i="29"/>
  <c r="AA11" i="29"/>
  <c r="Z11" i="29" s="1"/>
  <c r="AI10" i="29"/>
  <c r="AH10" i="29"/>
  <c r="AG10" i="29"/>
  <c r="AF10" i="29"/>
  <c r="AE10" i="29"/>
  <c r="AB10" i="29"/>
  <c r="AA10" i="29"/>
  <c r="Z10" i="29" s="1"/>
  <c r="AI9" i="29"/>
  <c r="AH9" i="29"/>
  <c r="AG9" i="29"/>
  <c r="AF9" i="29"/>
  <c r="AE9" i="29"/>
  <c r="AB9" i="29"/>
  <c r="AA9" i="29"/>
  <c r="Z9" i="29" s="1"/>
  <c r="AI8" i="29"/>
  <c r="AH8" i="29"/>
  <c r="AG8" i="29"/>
  <c r="AF8" i="29"/>
  <c r="AE8" i="29"/>
  <c r="AB8" i="29"/>
  <c r="AA8" i="29"/>
  <c r="Z8" i="29" s="1"/>
  <c r="AI7" i="29"/>
  <c r="AH7" i="29"/>
  <c r="AG7" i="29"/>
  <c r="AF7" i="29"/>
  <c r="AE7" i="29"/>
  <c r="AB7" i="29"/>
  <c r="AA7" i="29"/>
  <c r="Z7" i="29" s="1"/>
  <c r="CK6" i="29"/>
  <c r="CJ6" i="29"/>
  <c r="CI6" i="29"/>
  <c r="CH6" i="29"/>
  <c r="CG6" i="29"/>
  <c r="CF6" i="29"/>
  <c r="CE6" i="29"/>
  <c r="CD6" i="29"/>
  <c r="CC6" i="29"/>
  <c r="CB6" i="29"/>
  <c r="CA6" i="29"/>
  <c r="BZ6" i="29"/>
  <c r="BY6" i="29"/>
  <c r="BX6" i="29"/>
  <c r="BW6" i="29"/>
  <c r="BV6" i="29"/>
  <c r="BU6" i="29"/>
  <c r="BT6" i="29"/>
  <c r="BS6" i="29"/>
  <c r="BR6" i="29"/>
  <c r="BQ6" i="29"/>
  <c r="BP6" i="29"/>
  <c r="BN6" i="29"/>
  <c r="BM6" i="29"/>
  <c r="BL6" i="29"/>
  <c r="BK6" i="29"/>
  <c r="BE6" i="29"/>
  <c r="BD6" i="29"/>
  <c r="BC6" i="29"/>
  <c r="BB6" i="29"/>
  <c r="BA6" i="29"/>
  <c r="AZ6" i="29"/>
  <c r="AY6" i="29"/>
  <c r="AX6" i="29"/>
  <c r="AW6" i="29"/>
  <c r="AV6" i="29"/>
  <c r="AU6" i="29"/>
  <c r="AT6" i="29"/>
  <c r="AS6" i="29"/>
  <c r="AR6" i="29"/>
  <c r="AQ6" i="29"/>
  <c r="AP6" i="29"/>
  <c r="AO6" i="29"/>
  <c r="AN6" i="29"/>
  <c r="AM6" i="29"/>
  <c r="AL6" i="29"/>
  <c r="AI6" i="29"/>
  <c r="AH6" i="29"/>
  <c r="AG6" i="29"/>
  <c r="AF6" i="29"/>
  <c r="AE6" i="29"/>
  <c r="AB6" i="29"/>
  <c r="AA6" i="29"/>
  <c r="Z6" i="29" s="1"/>
  <c r="G6" i="29"/>
  <c r="F6" i="29"/>
  <c r="E6" i="29"/>
  <c r="D6" i="29"/>
  <c r="C6" i="29"/>
  <c r="B6" i="29"/>
  <c r="A6" i="29"/>
  <c r="C33" i="38"/>
  <c r="C12" i="34"/>
  <c r="AB38" i="30"/>
  <c r="Z38" i="30"/>
  <c r="AB37" i="30"/>
  <c r="N27" i="13" l="1"/>
  <c r="C73" i="39"/>
  <c r="C65" i="39" s="1"/>
  <c r="AS24" i="30" s="1"/>
  <c r="Y53" i="13"/>
  <c r="E27" i="13" s="1"/>
  <c r="CJ15" i="29"/>
  <c r="BT18" i="29"/>
  <c r="CF15" i="29"/>
  <c r="K13" i="29"/>
  <c r="AM16" i="29"/>
  <c r="BI11" i="29"/>
  <c r="CI11" i="29"/>
  <c r="BO11" i="29"/>
  <c r="E14" i="29"/>
  <c r="BY21" i="29"/>
  <c r="BX21" i="29"/>
  <c r="BR18" i="29"/>
  <c r="BZ11" i="29"/>
  <c r="N16" i="29"/>
  <c r="AJ11" i="29"/>
  <c r="A16" i="29"/>
  <c r="CD18" i="29"/>
  <c r="M16" i="29"/>
  <c r="I11" i="29"/>
  <c r="BT15" i="29"/>
  <c r="C18" i="29"/>
  <c r="AU11" i="29"/>
  <c r="BI18" i="29"/>
  <c r="L16" i="29"/>
  <c r="BW16" i="29"/>
  <c r="AY11" i="29"/>
  <c r="AJ16" i="29"/>
  <c r="AQ11" i="29"/>
  <c r="CE18" i="29"/>
  <c r="BB11" i="29"/>
  <c r="BJ11" i="29"/>
  <c r="CG11" i="29"/>
  <c r="C11" i="29"/>
  <c r="BE11" i="29"/>
  <c r="BV11" i="29"/>
  <c r="K11" i="29"/>
  <c r="E11" i="29"/>
  <c r="BH11" i="29"/>
  <c r="BR11" i="29"/>
  <c r="F11" i="29"/>
  <c r="CA11" i="29"/>
  <c r="CF11" i="29"/>
  <c r="BG11" i="29"/>
  <c r="BW11" i="29"/>
  <c r="M11" i="29"/>
  <c r="AN11" i="29"/>
  <c r="AO11" i="29"/>
  <c r="BY11" i="29"/>
  <c r="BN11" i="29"/>
  <c r="BX11" i="29"/>
  <c r="BQ11" i="29"/>
  <c r="G11" i="29"/>
  <c r="J11" i="29"/>
  <c r="CK11" i="29"/>
  <c r="AM11" i="29"/>
  <c r="BS11" i="29"/>
  <c r="BT11" i="29"/>
  <c r="AK11" i="29"/>
  <c r="BC11" i="29"/>
  <c r="BK11" i="29"/>
  <c r="BA11" i="29"/>
  <c r="AP11" i="29"/>
  <c r="CC11" i="29"/>
  <c r="BU11" i="29"/>
  <c r="AS11" i="29"/>
  <c r="BF11" i="29"/>
  <c r="BD11" i="29"/>
  <c r="D11" i="29"/>
  <c r="CB11" i="29"/>
  <c r="AL11" i="29"/>
  <c r="AX11" i="29"/>
  <c r="A11" i="29"/>
  <c r="BM11" i="29"/>
  <c r="BX13" i="29"/>
  <c r="AZ11" i="29"/>
  <c r="H11" i="29"/>
  <c r="AR11" i="29"/>
  <c r="CD11" i="29"/>
  <c r="L11" i="29"/>
  <c r="CE11" i="29"/>
  <c r="BP11" i="29"/>
  <c r="CJ11" i="29"/>
  <c r="AW11" i="29"/>
  <c r="B11" i="29"/>
  <c r="AV11" i="29"/>
  <c r="N11" i="29"/>
  <c r="CH11" i="29"/>
  <c r="CH14" i="29"/>
  <c r="BE10" i="29"/>
  <c r="BZ9" i="29"/>
  <c r="BZ18" i="29"/>
  <c r="AP18" i="29"/>
  <c r="BX18" i="29"/>
  <c r="AW14" i="29"/>
  <c r="L18" i="29"/>
  <c r="CF18" i="29"/>
  <c r="BQ14" i="29"/>
  <c r="CF14" i="29"/>
  <c r="BU15" i="29"/>
  <c r="AX15" i="29"/>
  <c r="BG15" i="29"/>
  <c r="BO18" i="29"/>
  <c r="CK15" i="29"/>
  <c r="BD15" i="29"/>
  <c r="CA15" i="29"/>
  <c r="AS15" i="29"/>
  <c r="AM17" i="29"/>
  <c r="CD17" i="29"/>
  <c r="BN17" i="29"/>
  <c r="CF16" i="29"/>
  <c r="E16" i="29"/>
  <c r="BR16" i="29"/>
  <c r="BY16" i="29"/>
  <c r="AR16" i="29"/>
  <c r="AY16" i="29"/>
  <c r="D16" i="29"/>
  <c r="C16" i="29"/>
  <c r="AO15" i="29"/>
  <c r="CK16" i="29"/>
  <c r="AV16" i="29"/>
  <c r="AL16" i="29"/>
  <c r="AT16" i="29"/>
  <c r="CE16" i="29"/>
  <c r="I16" i="29"/>
  <c r="CH16" i="29"/>
  <c r="BU16" i="29"/>
  <c r="K16" i="29"/>
  <c r="AW16" i="29"/>
  <c r="CI16" i="29"/>
  <c r="BA16" i="29"/>
  <c r="AO16" i="29"/>
  <c r="BX16" i="29"/>
  <c r="G16" i="29"/>
  <c r="BF16" i="29"/>
  <c r="BI16" i="29"/>
  <c r="BH16" i="29"/>
  <c r="BC16" i="29"/>
  <c r="AP16" i="29"/>
  <c r="BT16" i="29"/>
  <c r="BM16" i="29"/>
  <c r="BE16" i="29"/>
  <c r="CJ16" i="29"/>
  <c r="BO16" i="29"/>
  <c r="BN16" i="29"/>
  <c r="AQ16" i="29"/>
  <c r="BD16" i="29"/>
  <c r="BK16" i="29"/>
  <c r="AK16" i="29"/>
  <c r="AY20" i="29"/>
  <c r="AL20" i="29"/>
  <c r="I20" i="29"/>
  <c r="BC20" i="29"/>
  <c r="BM20" i="29"/>
  <c r="BT20" i="29"/>
  <c r="BY20" i="29"/>
  <c r="E20" i="29"/>
  <c r="AT20" i="29"/>
  <c r="CH20" i="29"/>
  <c r="CK20" i="29"/>
  <c r="BE20" i="29"/>
  <c r="BS20" i="29"/>
  <c r="AP20" i="29"/>
  <c r="CI20" i="29"/>
  <c r="CC20" i="29"/>
  <c r="M20" i="29"/>
  <c r="BG20" i="29"/>
  <c r="BL20" i="29"/>
  <c r="BN20" i="29"/>
  <c r="K20" i="29"/>
  <c r="AN20" i="29"/>
  <c r="AQ19" i="29"/>
  <c r="BU19" i="29"/>
  <c r="B19" i="29"/>
  <c r="AZ19" i="29"/>
  <c r="BN19" i="29"/>
  <c r="BM19" i="29"/>
  <c r="CE19" i="29"/>
  <c r="BW19" i="29"/>
  <c r="BP17" i="29"/>
  <c r="M17" i="29"/>
  <c r="M15" i="29"/>
  <c r="BV16" i="29"/>
  <c r="CG16" i="29"/>
  <c r="BO17" i="29"/>
  <c r="CB16" i="29"/>
  <c r="BQ16" i="29"/>
  <c r="BP16" i="29"/>
  <c r="CK17" i="29"/>
  <c r="AK21" i="29"/>
  <c r="BN15" i="29"/>
  <c r="AZ16" i="29"/>
  <c r="CC17" i="29"/>
  <c r="BV15" i="29"/>
  <c r="AS16" i="29"/>
  <c r="B16" i="29"/>
  <c r="CA16" i="29"/>
  <c r="AX16" i="29"/>
  <c r="AU16" i="29"/>
  <c r="CE17" i="29"/>
  <c r="CD16" i="29"/>
  <c r="BS16" i="29"/>
  <c r="F16" i="29"/>
  <c r="BB16" i="29"/>
  <c r="BZ16" i="29"/>
  <c r="BJ16" i="29"/>
  <c r="BG16" i="29"/>
  <c r="CH8" i="29"/>
  <c r="BT8" i="29"/>
  <c r="C8" i="29"/>
  <c r="AN10" i="29"/>
  <c r="AP10" i="29"/>
  <c r="BW10" i="29"/>
  <c r="BT10" i="29"/>
  <c r="BK10" i="29"/>
  <c r="AY10" i="29"/>
  <c r="BL10" i="29"/>
  <c r="CJ10" i="29"/>
  <c r="CD8" i="29"/>
  <c r="B8" i="29"/>
  <c r="CH10" i="29"/>
  <c r="AO10" i="29"/>
  <c r="AZ8" i="29"/>
  <c r="BC8" i="29"/>
  <c r="CB10" i="29"/>
  <c r="BH10" i="29"/>
  <c r="H8" i="29"/>
  <c r="BY8" i="29"/>
  <c r="N10" i="29"/>
  <c r="I12" i="29"/>
  <c r="D10" i="29"/>
  <c r="AM10" i="29"/>
  <c r="BI8" i="29"/>
  <c r="AR10" i="29"/>
  <c r="G8" i="29"/>
  <c r="CA9" i="29"/>
  <c r="BQ10" i="29"/>
  <c r="F10" i="29"/>
  <c r="AJ8" i="29"/>
  <c r="BX8" i="29"/>
  <c r="CB13" i="29"/>
  <c r="AY13" i="29"/>
  <c r="AK13" i="29"/>
  <c r="AU13" i="29"/>
  <c r="BH13" i="29"/>
  <c r="D13" i="29"/>
  <c r="BM13" i="29"/>
  <c r="AN13" i="29"/>
  <c r="AT13" i="29"/>
  <c r="I13" i="29"/>
  <c r="BB13" i="29"/>
  <c r="AS13" i="29"/>
  <c r="CE13" i="29"/>
  <c r="AO9" i="29"/>
  <c r="BL13" i="29"/>
  <c r="AL13" i="29"/>
  <c r="CH13" i="29"/>
  <c r="CA13" i="29"/>
  <c r="F13" i="29"/>
  <c r="H13" i="29"/>
  <c r="AP9" i="29"/>
  <c r="CC13" i="29"/>
  <c r="CJ13" i="29"/>
  <c r="BD13" i="29"/>
  <c r="CF13" i="29"/>
  <c r="BC13" i="29"/>
  <c r="AX13" i="29"/>
  <c r="BI13" i="29"/>
  <c r="AW9" i="29"/>
  <c r="BT13" i="29"/>
  <c r="AY9" i="29"/>
  <c r="J13" i="29"/>
  <c r="BN13" i="29"/>
  <c r="G13" i="29"/>
  <c r="CD13" i="29"/>
  <c r="BU13" i="29"/>
  <c r="BH9" i="29"/>
  <c r="M13" i="29"/>
  <c r="AZ13" i="29"/>
  <c r="C13" i="29"/>
  <c r="BP13" i="29"/>
  <c r="BV13" i="29"/>
  <c r="BY13" i="29"/>
  <c r="BW13" i="29"/>
  <c r="BG13" i="29"/>
  <c r="J9" i="29"/>
  <c r="BQ13" i="29"/>
  <c r="CI13" i="29"/>
  <c r="AR7" i="29"/>
  <c r="CD7" i="29"/>
  <c r="BF7" i="29"/>
  <c r="BY14" i="29"/>
  <c r="BK8" i="29"/>
  <c r="A8" i="29"/>
  <c r="N8" i="29"/>
  <c r="BA12" i="29"/>
  <c r="B14" i="29"/>
  <c r="AU12" i="29"/>
  <c r="AM8" i="29"/>
  <c r="BE8" i="29"/>
  <c r="BH8" i="29"/>
  <c r="BV8" i="29"/>
  <c r="AQ8" i="29"/>
  <c r="BL8" i="29"/>
  <c r="AP8" i="29"/>
  <c r="BO14" i="29"/>
  <c r="BB8" i="29"/>
  <c r="AW8" i="29"/>
  <c r="BU8" i="29"/>
  <c r="BW8" i="29"/>
  <c r="CA8" i="29"/>
  <c r="M8" i="29"/>
  <c r="I8" i="29"/>
  <c r="CI14" i="29"/>
  <c r="AS14" i="29"/>
  <c r="J8" i="29"/>
  <c r="AU8" i="29"/>
  <c r="BS8" i="29"/>
  <c r="CD12" i="29"/>
  <c r="AJ13" i="29"/>
  <c r="E8" i="29"/>
  <c r="BN8" i="29"/>
  <c r="AT8" i="29"/>
  <c r="CG14" i="29"/>
  <c r="BL14" i="29"/>
  <c r="BG8" i="29"/>
  <c r="AR8" i="29"/>
  <c r="L13" i="29"/>
  <c r="AS8" i="29"/>
  <c r="CK8" i="29"/>
  <c r="AN8" i="29"/>
  <c r="I14" i="29"/>
  <c r="A14" i="29"/>
  <c r="BZ8" i="29"/>
  <c r="BF8" i="29"/>
  <c r="BD14" i="29"/>
  <c r="BM8" i="29"/>
  <c r="AX8" i="29"/>
  <c r="CC8" i="29"/>
  <c r="CJ8" i="29"/>
  <c r="BP8" i="29"/>
  <c r="BN7" i="29"/>
  <c r="CJ9" i="29"/>
  <c r="H9" i="29"/>
  <c r="BR9" i="29"/>
  <c r="AT9" i="29"/>
  <c r="BB15" i="29"/>
  <c r="AV15" i="29"/>
  <c r="CC15" i="29"/>
  <c r="BY15" i="29"/>
  <c r="CD15" i="29"/>
  <c r="C15" i="29"/>
  <c r="CI15" i="29"/>
  <c r="CH7" i="29"/>
  <c r="BS9" i="29"/>
  <c r="AX9" i="29"/>
  <c r="AJ15" i="29"/>
  <c r="AZ15" i="29"/>
  <c r="I15" i="29"/>
  <c r="D15" i="29"/>
  <c r="CG7" i="29"/>
  <c r="BM15" i="29"/>
  <c r="G15" i="29"/>
  <c r="BX15" i="29"/>
  <c r="BI7" i="29"/>
  <c r="AK9" i="29"/>
  <c r="B15" i="29"/>
  <c r="BR15" i="29"/>
  <c r="J15" i="29"/>
  <c r="AM15" i="29"/>
  <c r="CH15" i="29"/>
  <c r="AQ7" i="29"/>
  <c r="AT15" i="29"/>
  <c r="BJ15" i="29"/>
  <c r="BG12" i="29"/>
  <c r="N7" i="29"/>
  <c r="G9" i="29"/>
  <c r="AR15" i="29"/>
  <c r="BE15" i="29"/>
  <c r="CG15" i="29"/>
  <c r="CE15" i="29"/>
  <c r="AP15" i="29"/>
  <c r="J7" i="29"/>
  <c r="H15" i="29"/>
  <c r="BT7" i="29"/>
  <c r="CF7" i="29"/>
  <c r="AU15" i="29"/>
  <c r="BD9" i="29"/>
  <c r="BL15" i="29"/>
  <c r="AW15" i="29"/>
  <c r="CB15" i="29"/>
  <c r="BI15" i="29"/>
  <c r="AL15" i="29"/>
  <c r="BF15" i="29"/>
  <c r="N15" i="29"/>
  <c r="H7" i="29"/>
  <c r="BV7" i="29"/>
  <c r="BZ15" i="29"/>
  <c r="AL9" i="29"/>
  <c r="BW9" i="29"/>
  <c r="BJ9" i="29"/>
  <c r="AN15" i="29"/>
  <c r="A15" i="29"/>
  <c r="BC15" i="29"/>
  <c r="BQ15" i="29"/>
  <c r="K15" i="29"/>
  <c r="AK15" i="29"/>
  <c r="E15" i="29"/>
  <c r="BP12" i="29"/>
  <c r="BF18" i="29"/>
  <c r="BW18" i="29"/>
  <c r="AL18" i="29"/>
  <c r="AN18" i="29"/>
  <c r="CH18" i="29"/>
  <c r="I18" i="29"/>
  <c r="AJ18" i="29"/>
  <c r="CG18" i="29"/>
  <c r="CI18" i="29"/>
  <c r="J18" i="29"/>
  <c r="AV18" i="29"/>
  <c r="G18" i="29"/>
  <c r="AY18" i="29"/>
  <c r="BN18" i="29"/>
  <c r="BQ18" i="29"/>
  <c r="BP18" i="29"/>
  <c r="BL18" i="29"/>
  <c r="CK18" i="29"/>
  <c r="F18" i="29"/>
  <c r="CC18" i="29"/>
  <c r="AX18" i="29"/>
  <c r="BA18" i="29"/>
  <c r="BC18" i="29"/>
  <c r="CB18" i="29"/>
  <c r="CA18" i="29"/>
  <c r="N18" i="29"/>
  <c r="AR18" i="29"/>
  <c r="K18" i="29"/>
  <c r="BY18" i="29"/>
  <c r="AS18" i="29"/>
  <c r="AU18" i="29"/>
  <c r="BB18" i="29"/>
  <c r="BV18" i="29"/>
  <c r="AT18" i="29"/>
  <c r="BH18" i="29"/>
  <c r="M18" i="29"/>
  <c r="AO18" i="29"/>
  <c r="CJ18" i="29"/>
  <c r="E18" i="29"/>
  <c r="D18" i="29"/>
  <c r="BG18" i="29"/>
  <c r="BM18" i="29"/>
  <c r="BU18" i="29"/>
  <c r="AW18" i="29"/>
  <c r="BD18" i="29"/>
  <c r="AQ18" i="29"/>
  <c r="B18" i="29"/>
  <c r="BS18" i="29"/>
  <c r="BK12" i="29"/>
  <c r="BX12" i="29"/>
  <c r="BL7" i="29"/>
  <c r="G7" i="29"/>
  <c r="BR7" i="29"/>
  <c r="CJ7" i="29"/>
  <c r="F7" i="29"/>
  <c r="BZ7" i="29"/>
  <c r="CA7" i="29"/>
  <c r="BA7" i="29"/>
  <c r="BW7" i="29"/>
  <c r="BO7" i="29"/>
  <c r="M7" i="29"/>
  <c r="I7" i="29"/>
  <c r="BP7" i="29"/>
  <c r="AZ7" i="29"/>
  <c r="BX7" i="29"/>
  <c r="AV7" i="29"/>
  <c r="L7" i="29"/>
  <c r="AY7" i="29"/>
  <c r="D7" i="29"/>
  <c r="BQ7" i="29"/>
  <c r="AM7" i="29"/>
  <c r="B7" i="29"/>
  <c r="A7" i="29"/>
  <c r="BM7" i="29"/>
  <c r="BS7" i="29"/>
  <c r="AX7" i="29"/>
  <c r="AN7" i="29"/>
  <c r="BC7" i="29"/>
  <c r="AU7" i="29"/>
  <c r="BK7" i="29"/>
  <c r="BB7" i="29"/>
  <c r="AJ7" i="29"/>
  <c r="AK7" i="29"/>
  <c r="CC7" i="29"/>
  <c r="AO7" i="29"/>
  <c r="BU7" i="29"/>
  <c r="C7" i="29"/>
  <c r="BG7" i="29"/>
  <c r="AW7" i="29"/>
  <c r="CK7" i="29"/>
  <c r="BH7" i="29"/>
  <c r="AT7" i="29"/>
  <c r="AS7" i="29"/>
  <c r="L9" i="29"/>
  <c r="BP9" i="29"/>
  <c r="C9" i="29"/>
  <c r="E9" i="29"/>
  <c r="CI9" i="29"/>
  <c r="B9" i="29"/>
  <c r="BM9" i="29"/>
  <c r="BN9" i="29"/>
  <c r="AJ9" i="29"/>
  <c r="BO9" i="29"/>
  <c r="CF9" i="29"/>
  <c r="M9" i="29"/>
  <c r="D9" i="29"/>
  <c r="AR9" i="29"/>
  <c r="F9" i="29"/>
  <c r="BC9" i="29"/>
  <c r="I9" i="29"/>
  <c r="CB9" i="29"/>
  <c r="BB9" i="29"/>
  <c r="N9" i="29"/>
  <c r="BI9" i="29"/>
  <c r="AU9" i="29"/>
  <c r="CK9" i="29"/>
  <c r="CD9" i="29"/>
  <c r="AQ9" i="29"/>
  <c r="BE9" i="29"/>
  <c r="K9" i="29"/>
  <c r="BV9" i="29"/>
  <c r="BY9" i="29"/>
  <c r="AN9" i="29"/>
  <c r="CH9" i="29"/>
  <c r="BL9" i="29"/>
  <c r="CG9" i="29"/>
  <c r="BT9" i="29"/>
  <c r="BA9" i="29"/>
  <c r="BK9" i="29"/>
  <c r="BQ9" i="29"/>
  <c r="CC9" i="29"/>
  <c r="AZ9" i="29"/>
  <c r="A9" i="29"/>
  <c r="AM9" i="29"/>
  <c r="H17" i="29"/>
  <c r="AZ17" i="29"/>
  <c r="BI17" i="29"/>
  <c r="BK17" i="29"/>
  <c r="AR17" i="29"/>
  <c r="CF17" i="29"/>
  <c r="AP17" i="29"/>
  <c r="J17" i="29"/>
  <c r="BV17" i="29"/>
  <c r="G17" i="29"/>
  <c r="C17" i="29"/>
  <c r="BB17" i="29"/>
  <c r="D17" i="29"/>
  <c r="BZ17" i="29"/>
  <c r="BR17" i="29"/>
  <c r="AW17" i="29"/>
  <c r="BD17" i="29"/>
  <c r="I17" i="29"/>
  <c r="E17" i="29"/>
  <c r="BJ17" i="29"/>
  <c r="N17" i="29"/>
  <c r="BC17" i="29"/>
  <c r="CJ17" i="29"/>
  <c r="AS17" i="29"/>
  <c r="BS17" i="29"/>
  <c r="AO17" i="29"/>
  <c r="BE17" i="29"/>
  <c r="AL17" i="29"/>
  <c r="BT17" i="29"/>
  <c r="BM17" i="29"/>
  <c r="K17" i="29"/>
  <c r="CI17" i="29"/>
  <c r="L17" i="29"/>
  <c r="BQ17" i="29"/>
  <c r="AY17" i="29"/>
  <c r="CG17" i="29"/>
  <c r="AN17" i="29"/>
  <c r="BU17" i="29"/>
  <c r="F17" i="29"/>
  <c r="BY17" i="29"/>
  <c r="AT17" i="29"/>
  <c r="B17" i="29"/>
  <c r="CA17" i="29"/>
  <c r="BF17" i="29"/>
  <c r="AQ17" i="29"/>
  <c r="AV17" i="29"/>
  <c r="CH17" i="29"/>
  <c r="BG17" i="29"/>
  <c r="AK17" i="29"/>
  <c r="BH17" i="29"/>
  <c r="BW17" i="29"/>
  <c r="AX17" i="29"/>
  <c r="BA17" i="29"/>
  <c r="CB17" i="29"/>
  <c r="BY19" i="29"/>
  <c r="BT19" i="29"/>
  <c r="L19" i="29"/>
  <c r="AK19" i="29"/>
  <c r="BX19" i="29"/>
  <c r="AM19" i="29"/>
  <c r="BI19" i="29"/>
  <c r="AL19" i="29"/>
  <c r="CF19" i="29"/>
  <c r="AX19" i="29"/>
  <c r="BP19" i="29"/>
  <c r="BF19" i="29"/>
  <c r="BG19" i="29"/>
  <c r="AT19" i="29"/>
  <c r="F19" i="29"/>
  <c r="CD19" i="29"/>
  <c r="H19" i="29"/>
  <c r="BL19" i="29"/>
  <c r="BQ19" i="29"/>
  <c r="M19" i="29"/>
  <c r="CA19" i="29"/>
  <c r="BB19" i="29"/>
  <c r="BC19" i="29"/>
  <c r="CB19" i="29"/>
  <c r="BZ19" i="29"/>
  <c r="BA19" i="29"/>
  <c r="AP19" i="29"/>
  <c r="CH19" i="29"/>
  <c r="BS19" i="29"/>
  <c r="CK19" i="29"/>
  <c r="AV19" i="29"/>
  <c r="I19" i="29"/>
  <c r="BJ19" i="29"/>
  <c r="J19" i="29"/>
  <c r="G19" i="29"/>
  <c r="AJ19" i="29"/>
  <c r="BH19" i="29"/>
  <c r="BO19" i="29"/>
  <c r="AR19" i="29"/>
  <c r="BK19" i="29"/>
  <c r="BE19" i="29"/>
  <c r="BD19" i="29"/>
  <c r="AW19" i="29"/>
  <c r="BV19" i="29"/>
  <c r="AY19" i="29"/>
  <c r="AN19" i="29"/>
  <c r="CI19" i="29"/>
  <c r="AU19" i="29"/>
  <c r="BR19" i="29"/>
  <c r="CC19" i="29"/>
  <c r="D19" i="29"/>
  <c r="A19" i="29"/>
  <c r="AS19" i="29"/>
  <c r="C19" i="29"/>
  <c r="CJ19" i="29"/>
  <c r="AW20" i="29"/>
  <c r="AK20" i="29"/>
  <c r="BH20" i="29"/>
  <c r="AM20" i="29"/>
  <c r="CE20" i="29"/>
  <c r="BJ20" i="29"/>
  <c r="AS20" i="29"/>
  <c r="BV20" i="29"/>
  <c r="D20" i="29"/>
  <c r="AJ20" i="29"/>
  <c r="BZ20" i="29"/>
  <c r="BK20" i="29"/>
  <c r="F20" i="29"/>
  <c r="AZ20" i="29"/>
  <c r="AQ20" i="29"/>
  <c r="CD20" i="29"/>
  <c r="BU20" i="29"/>
  <c r="AU20" i="29"/>
  <c r="C20" i="29"/>
  <c r="H20" i="29"/>
  <c r="BX20" i="29"/>
  <c r="BW20" i="29"/>
  <c r="G20" i="29"/>
  <c r="CJ20" i="29"/>
  <c r="BQ20" i="29"/>
  <c r="N20" i="29"/>
  <c r="BB20" i="29"/>
  <c r="BF20" i="29"/>
  <c r="BP20" i="29"/>
  <c r="L20" i="29"/>
  <c r="CF20" i="29"/>
  <c r="AV20" i="29"/>
  <c r="BM21" i="29"/>
  <c r="BE21" i="29"/>
  <c r="AZ21" i="29"/>
  <c r="BD21" i="29"/>
  <c r="BB21" i="29"/>
  <c r="AJ21" i="29"/>
  <c r="BS21" i="29"/>
  <c r="BQ21" i="29"/>
  <c r="CC21" i="29"/>
  <c r="BI21" i="29"/>
  <c r="BZ21" i="29"/>
  <c r="I21" i="29"/>
  <c r="AS21" i="29"/>
  <c r="BW21" i="29"/>
  <c r="AT21" i="29"/>
  <c r="J21" i="29"/>
  <c r="AY21" i="29"/>
  <c r="CE21" i="29"/>
  <c r="D21" i="29"/>
  <c r="BO21" i="29"/>
  <c r="BN21" i="29"/>
  <c r="BJ21" i="29"/>
  <c r="H21" i="29"/>
  <c r="BV21" i="29"/>
  <c r="K21" i="29"/>
  <c r="B21" i="29"/>
  <c r="BH21" i="29"/>
  <c r="CF21" i="29"/>
  <c r="CK21" i="29"/>
  <c r="AR21" i="29"/>
  <c r="AL21" i="29"/>
  <c r="CJ21" i="29"/>
  <c r="G21" i="29"/>
  <c r="L21" i="29"/>
  <c r="BU21" i="29"/>
  <c r="BF21" i="29"/>
  <c r="CG21" i="29"/>
  <c r="CA21" i="29"/>
  <c r="BC21" i="29"/>
  <c r="N21" i="29"/>
  <c r="F21" i="29"/>
  <c r="BK21" i="29"/>
  <c r="E21" i="29"/>
  <c r="AU21" i="29"/>
  <c r="AX21" i="29"/>
  <c r="BA21" i="29"/>
  <c r="A21" i="29"/>
  <c r="AO21" i="29"/>
  <c r="CB21" i="29"/>
  <c r="AV21" i="29"/>
  <c r="AP21" i="29"/>
  <c r="AN21" i="29"/>
  <c r="CD21" i="29"/>
  <c r="BG21" i="29"/>
  <c r="BT21" i="29"/>
  <c r="CH21" i="29"/>
  <c r="AM21" i="29"/>
  <c r="BP21" i="29"/>
  <c r="AQ21" i="29"/>
  <c r="CI21" i="29"/>
  <c r="BR21" i="29"/>
  <c r="N12" i="29"/>
  <c r="BM12" i="29"/>
  <c r="CA14" i="29"/>
  <c r="BF14" i="29"/>
  <c r="BG14" i="29"/>
  <c r="AQ14" i="29"/>
  <c r="AT14" i="29"/>
  <c r="AX14" i="29"/>
  <c r="AN14" i="29"/>
  <c r="BV14" i="29"/>
  <c r="BW14" i="29"/>
  <c r="BU14" i="29"/>
  <c r="AM14" i="29"/>
  <c r="L14" i="29"/>
  <c r="F14" i="29"/>
  <c r="BI14" i="29"/>
  <c r="AY14" i="29"/>
  <c r="BX14" i="29"/>
  <c r="BT14" i="29"/>
  <c r="H14" i="29"/>
  <c r="AK14" i="29"/>
  <c r="N14" i="29"/>
  <c r="BP14" i="29"/>
  <c r="M14" i="29"/>
  <c r="D14" i="29"/>
  <c r="AV14" i="29"/>
  <c r="AZ14" i="29"/>
  <c r="BZ14" i="29"/>
  <c r="CC14" i="29"/>
  <c r="BA14" i="29"/>
  <c r="AL14" i="29"/>
  <c r="AP14" i="29"/>
  <c r="BK14" i="29"/>
  <c r="BH14" i="29"/>
  <c r="K14" i="29"/>
  <c r="BS14" i="29"/>
  <c r="BE14" i="29"/>
  <c r="CE14" i="29"/>
  <c r="CB14" i="29"/>
  <c r="BC14" i="29"/>
  <c r="BR14" i="29"/>
  <c r="G14" i="29"/>
  <c r="BB14" i="29"/>
  <c r="BN14" i="29"/>
  <c r="BM14" i="29"/>
  <c r="J14" i="29"/>
  <c r="CJ14" i="29"/>
  <c r="AO14" i="29"/>
  <c r="CD14" i="29"/>
  <c r="AJ14" i="29"/>
  <c r="AR14" i="29"/>
  <c r="C14" i="29"/>
  <c r="AU14" i="29"/>
  <c r="BJ14" i="29"/>
  <c r="CK14" i="29"/>
  <c r="BD12" i="29"/>
  <c r="AS12" i="29"/>
  <c r="AW12" i="29"/>
  <c r="AO20" i="29"/>
  <c r="K19" i="29"/>
  <c r="AO19" i="29"/>
  <c r="BL17" i="29"/>
  <c r="M21" i="29"/>
  <c r="AW21" i="29"/>
  <c r="CC12" i="29"/>
  <c r="AO12" i="29"/>
  <c r="AZ12" i="29"/>
  <c r="CK12" i="29"/>
  <c r="AV9" i="29"/>
  <c r="A17" i="29"/>
  <c r="N19" i="29"/>
  <c r="CG19" i="29"/>
  <c r="AL7" i="29"/>
  <c r="C21" i="29"/>
  <c r="CE12" i="29"/>
  <c r="BN12" i="29"/>
  <c r="BV12" i="29"/>
  <c r="BW12" i="29"/>
  <c r="M12" i="29"/>
  <c r="CI12" i="29"/>
  <c r="BS12" i="29"/>
  <c r="BT12" i="29"/>
  <c r="CJ12" i="29"/>
  <c r="L12" i="29"/>
  <c r="AP12" i="29"/>
  <c r="AX12" i="29"/>
  <c r="E12" i="29"/>
  <c r="K12" i="29"/>
  <c r="BH12" i="29"/>
  <c r="J12" i="29"/>
  <c r="BZ12" i="29"/>
  <c r="BR12" i="29"/>
  <c r="B12" i="29"/>
  <c r="BB12" i="29"/>
  <c r="BI12" i="29"/>
  <c r="AY12" i="29"/>
  <c r="BL12" i="29"/>
  <c r="CG12" i="29"/>
  <c r="A12" i="29"/>
  <c r="G12" i="29"/>
  <c r="BO12" i="29"/>
  <c r="BY12" i="29"/>
  <c r="AQ12" i="29"/>
  <c r="AV12" i="29"/>
  <c r="AJ12" i="29"/>
  <c r="CB12" i="29"/>
  <c r="BE12" i="29"/>
  <c r="AK12" i="29"/>
  <c r="AM12" i="29"/>
  <c r="CH12" i="29"/>
  <c r="BJ12" i="29"/>
  <c r="CF12" i="29"/>
  <c r="AN12" i="29"/>
  <c r="CA12" i="29"/>
  <c r="C12" i="29"/>
  <c r="AR12" i="29"/>
  <c r="BF12" i="29"/>
  <c r="H12" i="29"/>
  <c r="BQ12" i="29"/>
  <c r="AT12" i="29"/>
  <c r="F12" i="29"/>
  <c r="BC12" i="29"/>
  <c r="D12" i="29"/>
  <c r="AL12" i="29"/>
  <c r="BF9" i="29"/>
  <c r="AS9" i="29"/>
  <c r="AJ17" i="29"/>
  <c r="E19" i="29"/>
  <c r="BJ7" i="29"/>
  <c r="BL21" i="29"/>
  <c r="H18" i="29"/>
  <c r="BX9" i="29"/>
  <c r="CE8" i="29"/>
  <c r="CI8" i="29"/>
  <c r="CF8" i="29"/>
  <c r="BQ8" i="29"/>
  <c r="CG8" i="29"/>
  <c r="K8" i="29"/>
  <c r="BD8" i="29"/>
  <c r="D8" i="29"/>
  <c r="F8" i="29"/>
  <c r="BJ8" i="29"/>
  <c r="CB8" i="29"/>
  <c r="BO8" i="29"/>
  <c r="BR8" i="29"/>
  <c r="BX10" i="29"/>
  <c r="AO8" i="29"/>
  <c r="CA20" i="29"/>
  <c r="BU9" i="29"/>
  <c r="BO10" i="29"/>
  <c r="BN10" i="29"/>
  <c r="BF13" i="29"/>
  <c r="BZ13" i="29"/>
  <c r="A13" i="29"/>
  <c r="BJ13" i="29"/>
  <c r="AV13" i="29"/>
  <c r="BA13" i="29"/>
  <c r="AQ13" i="29"/>
  <c r="B13" i="29"/>
  <c r="BM10" i="29"/>
  <c r="L10" i="29"/>
  <c r="BV10" i="29"/>
  <c r="BA8" i="29"/>
  <c r="E10" i="29"/>
  <c r="B10" i="29"/>
  <c r="AS10" i="29"/>
  <c r="BI10" i="29"/>
  <c r="BR10" i="29"/>
  <c r="AT10" i="29"/>
  <c r="M10" i="29"/>
  <c r="BO15" i="29"/>
  <c r="H16" i="29"/>
  <c r="BS15" i="29"/>
  <c r="BK15" i="29"/>
  <c r="BG9" i="29"/>
  <c r="J16" i="29"/>
  <c r="BL16" i="29"/>
  <c r="BW15" i="29"/>
  <c r="L15" i="29"/>
  <c r="AQ15" i="29"/>
  <c r="BP15" i="29"/>
  <c r="CE9" i="29"/>
  <c r="AN16" i="29"/>
  <c r="CC16" i="29"/>
  <c r="BO20" i="29"/>
  <c r="BA15" i="29"/>
  <c r="AY15" i="29"/>
  <c r="A20" i="29"/>
  <c r="AU10" i="29"/>
  <c r="I10" i="29"/>
  <c r="H10" i="29"/>
  <c r="CF10" i="29"/>
  <c r="BY10" i="29"/>
  <c r="BB10" i="29"/>
  <c r="BZ10" i="29"/>
  <c r="G10" i="29"/>
  <c r="AV10" i="29"/>
  <c r="BS10" i="29"/>
  <c r="BD10" i="29"/>
  <c r="K10" i="29"/>
  <c r="BC10" i="29"/>
  <c r="CG10" i="29"/>
  <c r="A10" i="29"/>
  <c r="AL10" i="29"/>
  <c r="C10" i="29"/>
  <c r="AK18" i="29"/>
  <c r="BK18" i="29"/>
  <c r="A18" i="29"/>
  <c r="BJ18" i="29"/>
  <c r="AU17" i="29"/>
  <c r="BX17" i="29"/>
  <c r="BH15" i="29"/>
  <c r="F15" i="29"/>
  <c r="BK13" i="29"/>
  <c r="BL11" i="29"/>
  <c r="L8" i="29"/>
  <c r="AY8" i="29"/>
  <c r="AL8" i="29"/>
  <c r="AV8" i="29"/>
  <c r="AK8" i="29"/>
  <c r="CK10" i="29"/>
  <c r="BF10" i="29"/>
  <c r="BP10" i="29"/>
  <c r="J10" i="29"/>
  <c r="AW10" i="29"/>
  <c r="N13" i="29"/>
  <c r="E13" i="29"/>
  <c r="CG13" i="29"/>
  <c r="AR13" i="29"/>
  <c r="AM13" i="29"/>
  <c r="BS13" i="29"/>
  <c r="BR13" i="29"/>
  <c r="CK13" i="29"/>
  <c r="AP13" i="29"/>
  <c r="AO13" i="29"/>
  <c r="AW13" i="29"/>
  <c r="BO13" i="29"/>
  <c r="BE13" i="29"/>
  <c r="CE10" i="29"/>
  <c r="CI7" i="29"/>
  <c r="K7" i="29"/>
  <c r="BD7" i="29"/>
  <c r="BY7" i="29"/>
  <c r="AP7" i="29"/>
  <c r="BE7" i="29"/>
  <c r="CE7" i="29"/>
  <c r="E7" i="29"/>
  <c r="CB7" i="29"/>
  <c r="AX10" i="29"/>
  <c r="AQ10" i="29"/>
  <c r="CC10" i="29"/>
  <c r="AK10" i="29"/>
  <c r="AZ10" i="29"/>
  <c r="CI10" i="29"/>
  <c r="AJ10" i="29"/>
  <c r="CA10" i="29"/>
  <c r="BJ10" i="29"/>
  <c r="BE18" i="29"/>
  <c r="AM18" i="29"/>
  <c r="CD10" i="29"/>
  <c r="BA10" i="29"/>
  <c r="BU10" i="29"/>
  <c r="BG10" i="29"/>
  <c r="AX20" i="29"/>
  <c r="AR20" i="29"/>
  <c r="BA20" i="29"/>
  <c r="CG20" i="29"/>
  <c r="CB20" i="29"/>
  <c r="B20" i="29"/>
  <c r="J20" i="29"/>
  <c r="BI20" i="29"/>
  <c r="BR20" i="29"/>
  <c r="BD20" i="29"/>
  <c r="AZ18" i="29"/>
  <c r="BU12" i="29"/>
  <c r="AT11" i="29"/>
  <c r="C21" i="39" l="1"/>
  <c r="C17" i="39" s="1"/>
  <c r="C27" i="39"/>
  <c r="AS14" i="30" s="1"/>
  <c r="C37" i="39"/>
  <c r="AS16" i="30" s="1"/>
  <c r="AS12"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中川 恭兵(NAKAGAWA Kyohei)</author>
    <author>農林水産省</author>
  </authors>
  <commentList>
    <comment ref="B14" authorId="0" shapeId="0" xr:uid="{3851B483-6DD2-442B-9383-5F2A7F009708}">
      <text>
        <r>
          <rPr>
            <b/>
            <sz val="9"/>
            <color indexed="81"/>
            <rFont val="MS P ゴシック"/>
            <family val="3"/>
            <charset val="128"/>
          </rPr>
          <t>注意喚起あり</t>
        </r>
      </text>
    </comment>
    <comment ref="D15" authorId="1" shapeId="0" xr:uid="{00000000-0006-0000-0100-000001000000}">
      <text>
        <r>
          <rPr>
            <b/>
            <sz val="14"/>
            <color indexed="81"/>
            <rFont val="ＭＳ Ｐゴシック"/>
            <family val="3"/>
            <charset val="128"/>
          </rPr>
          <t>業種については、右の別紙を参照してください。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中川 恭兵(NAKAGAWA Kyohei)</author>
  </authors>
  <commentList>
    <comment ref="E27" authorId="0" shapeId="0" xr:uid="{098714B1-DB68-4EF4-98BD-BCE4EBD834B3}">
      <text>
        <r>
          <rPr>
            <b/>
            <sz val="9"/>
            <color indexed="81"/>
            <rFont val="MS P ゴシック"/>
            <family val="3"/>
            <charset val="128"/>
          </rPr>
          <t>注意喚起あり</t>
        </r>
      </text>
    </comment>
    <comment ref="N27" authorId="0" shapeId="0" xr:uid="{F2F05306-C3FB-4719-9AD8-8CF4AC8A2691}">
      <text>
        <r>
          <rPr>
            <b/>
            <sz val="9"/>
            <color indexed="81"/>
            <rFont val="MS P ゴシック"/>
            <family val="3"/>
            <charset val="128"/>
          </rPr>
          <t>注意喚起あり</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中川 恭兵(NAKAGAWA Kyohei)</author>
  </authors>
  <commentList>
    <comment ref="G7" authorId="0" shapeId="0" xr:uid="{57605F8A-FD44-41AD-8A89-1F619BCC05AF}">
      <text>
        <r>
          <rPr>
            <b/>
            <sz val="9"/>
            <color indexed="81"/>
            <rFont val="MS P ゴシック"/>
            <family val="3"/>
            <charset val="128"/>
          </rPr>
          <t>複数ある場合は、右欄に記号等を記載してください。</t>
        </r>
      </text>
    </comment>
    <comment ref="E28" authorId="0" shapeId="0" xr:uid="{9488D377-A696-4B2C-BC7C-4EA5AA0BD4BF}">
      <text>
        <r>
          <rPr>
            <b/>
            <sz val="9"/>
            <color indexed="81"/>
            <rFont val="MS P ゴシック"/>
            <family val="3"/>
            <charset val="128"/>
          </rPr>
          <t>注意喚起あり</t>
        </r>
      </text>
    </comment>
    <comment ref="I28" authorId="0" shapeId="0" xr:uid="{0932E3DD-A643-4EE4-84E7-B0BEAFA724BB}">
      <text>
        <r>
          <rPr>
            <b/>
            <sz val="9"/>
            <color indexed="81"/>
            <rFont val="MS P ゴシック"/>
            <family val="3"/>
            <charset val="128"/>
          </rPr>
          <t>注意事項あり</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中川 恭兵(NAKAGAWA Kyohei)</author>
  </authors>
  <commentList>
    <comment ref="C12" authorId="0" shapeId="0" xr:uid="{C55C0ECC-B16A-419E-9A4C-DA5096845430}">
      <text>
        <r>
          <rPr>
            <b/>
            <sz val="9"/>
            <color indexed="81"/>
            <rFont val="MS P ゴシック"/>
            <family val="3"/>
            <charset val="128"/>
          </rPr>
          <t>注意喚起あり</t>
        </r>
      </text>
    </comment>
    <comment ref="C20" authorId="0" shapeId="0" xr:uid="{A3C8D595-943F-4470-AD6D-7F1433FB98C3}">
      <text>
        <r>
          <rPr>
            <b/>
            <sz val="9"/>
            <color indexed="81"/>
            <rFont val="MS P ゴシック"/>
            <family val="3"/>
            <charset val="128"/>
          </rPr>
          <t>注意喚起あり</t>
        </r>
      </text>
    </comment>
    <comment ref="N20" authorId="0" shapeId="0" xr:uid="{4D001C8C-8627-4D1F-9E64-48AE1369975B}">
      <text>
        <r>
          <rPr>
            <b/>
            <sz val="9"/>
            <color indexed="81"/>
            <rFont val="MS P ゴシック"/>
            <family val="3"/>
            <charset val="128"/>
          </rPr>
          <t>注意喚起あり</t>
        </r>
      </text>
    </comment>
    <comment ref="C21" authorId="0" shapeId="0" xr:uid="{EEF23CC2-9B81-4FEA-A044-50E00DA3E4B5}">
      <text>
        <r>
          <rPr>
            <b/>
            <sz val="9"/>
            <color indexed="81"/>
            <rFont val="MS P ゴシック"/>
            <family val="3"/>
            <charset val="128"/>
          </rPr>
          <t>注意喚起あり</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中川 恭兵(NAKAGAWA Kyohei)</author>
  </authors>
  <commentList>
    <comment ref="C17" authorId="0" shapeId="0" xr:uid="{459E497A-0867-48EB-B1EE-02638114AD1C}">
      <text>
        <r>
          <rPr>
            <b/>
            <sz val="9"/>
            <color indexed="81"/>
            <rFont val="MS P ゴシック"/>
            <family val="3"/>
            <charset val="128"/>
          </rPr>
          <t>注意喚起あり</t>
        </r>
      </text>
    </comment>
    <comment ref="C18" authorId="0" shapeId="0" xr:uid="{2F661E6E-E250-4A3A-9201-667003786004}">
      <text>
        <r>
          <rPr>
            <b/>
            <sz val="9"/>
            <color indexed="81"/>
            <rFont val="MS P ゴシック"/>
            <family val="3"/>
            <charset val="128"/>
          </rPr>
          <t>注意喚起あり</t>
        </r>
      </text>
    </comment>
    <comment ref="H23" authorId="0" shapeId="0" xr:uid="{92FE200A-552F-435E-B26B-397B50B3C83A}">
      <text>
        <r>
          <rPr>
            <b/>
            <sz val="9"/>
            <color indexed="81"/>
            <rFont val="MS P ゴシック"/>
            <family val="3"/>
            <charset val="128"/>
          </rPr>
          <t>注意喚起あり</t>
        </r>
      </text>
    </comment>
    <comment ref="T23" authorId="0" shapeId="0" xr:uid="{2CF95C10-8EA1-4CD6-A789-69FE2E7DCF69}">
      <text>
        <r>
          <rPr>
            <b/>
            <sz val="9"/>
            <color indexed="81"/>
            <rFont val="MS P ゴシック"/>
            <family val="3"/>
            <charset val="128"/>
          </rPr>
          <t>注意喚起あり</t>
        </r>
      </text>
    </comment>
    <comment ref="C29" authorId="0" shapeId="0" xr:uid="{F57B95F7-B606-4E85-9C8C-4F952820AC91}">
      <text>
        <r>
          <rPr>
            <b/>
            <sz val="9"/>
            <color indexed="81"/>
            <rFont val="MS P ゴシック"/>
            <family val="3"/>
            <charset val="128"/>
          </rPr>
          <t>注意喚起あり</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中川 恭兵(NAKAGAWA Kyohei)</author>
  </authors>
  <commentList>
    <comment ref="L6" authorId="0" shapeId="0" xr:uid="{1646B59E-DD35-4D6B-BA09-80B7CD22A786}">
      <text>
        <r>
          <rPr>
            <b/>
            <sz val="9"/>
            <color indexed="81"/>
            <rFont val="MS P ゴシック"/>
            <family val="3"/>
            <charset val="128"/>
          </rPr>
          <t>注意喚起あり</t>
        </r>
      </text>
    </comment>
    <comment ref="L7" authorId="0" shapeId="0" xr:uid="{77BCB449-641F-4891-8C88-49B524565070}">
      <text>
        <r>
          <rPr>
            <b/>
            <sz val="9"/>
            <color indexed="81"/>
            <rFont val="MS P ゴシック"/>
            <family val="3"/>
            <charset val="128"/>
          </rPr>
          <t>注意喚起あり</t>
        </r>
      </text>
    </comment>
    <comment ref="L8" authorId="0" shapeId="0" xr:uid="{6F6EDC42-1C15-4AB8-9476-7FE1BEB6CACD}">
      <text>
        <r>
          <rPr>
            <b/>
            <sz val="9"/>
            <color indexed="81"/>
            <rFont val="MS P ゴシック"/>
            <family val="3"/>
            <charset val="128"/>
          </rPr>
          <t>注意喚起あり</t>
        </r>
      </text>
    </comment>
    <comment ref="L10" authorId="0" shapeId="0" xr:uid="{47DC1096-BCB3-4B23-8431-8FFBFAA99DBE}">
      <text>
        <r>
          <rPr>
            <b/>
            <sz val="9"/>
            <color indexed="81"/>
            <rFont val="MS P ゴシック"/>
            <family val="3"/>
            <charset val="128"/>
          </rPr>
          <t>注意喚起あり</t>
        </r>
      </text>
    </comment>
    <comment ref="L11" authorId="0" shapeId="0" xr:uid="{574719E6-D652-4A48-95C0-A0E1C81D5CA5}">
      <text>
        <r>
          <rPr>
            <b/>
            <sz val="9"/>
            <color indexed="81"/>
            <rFont val="MS P ゴシック"/>
            <family val="3"/>
            <charset val="128"/>
          </rPr>
          <t>注意喚起あり</t>
        </r>
      </text>
    </comment>
    <comment ref="B12" authorId="0" shapeId="0" xr:uid="{60D54297-93AB-4A0A-890E-E26EAF71DB36}">
      <text>
        <r>
          <rPr>
            <b/>
            <sz val="9"/>
            <color indexed="81"/>
            <rFont val="MS P ゴシック"/>
            <family val="3"/>
            <charset val="128"/>
          </rPr>
          <t>注意喚起あり</t>
        </r>
      </text>
    </comment>
    <comment ref="L16" authorId="0" shapeId="0" xr:uid="{EE60E0F4-92A7-4978-B6C3-54B6E5D0A682}">
      <text>
        <r>
          <rPr>
            <b/>
            <sz val="9"/>
            <color indexed="81"/>
            <rFont val="MS P ゴシック"/>
            <family val="3"/>
            <charset val="128"/>
          </rPr>
          <t>注意喚起あり</t>
        </r>
      </text>
    </comment>
    <comment ref="B17" authorId="0" shapeId="0" xr:uid="{8EB3E372-1273-43A4-9447-B79AC02E8091}">
      <text>
        <r>
          <rPr>
            <b/>
            <sz val="9"/>
            <color indexed="81"/>
            <rFont val="MS P ゴシック"/>
            <family val="3"/>
            <charset val="128"/>
          </rPr>
          <t>注意喚起あり</t>
        </r>
      </text>
    </comment>
    <comment ref="L18" authorId="0" shapeId="0" xr:uid="{FEFCC8E4-50F1-4965-A67B-9E7B2ABC92CF}">
      <text>
        <r>
          <rPr>
            <b/>
            <sz val="9"/>
            <color indexed="81"/>
            <rFont val="MS P ゴシック"/>
            <family val="3"/>
            <charset val="128"/>
          </rPr>
          <t>注意喚起あり</t>
        </r>
      </text>
    </comment>
    <comment ref="L22" authorId="0" shapeId="0" xr:uid="{D621687C-8F58-469B-AAE7-7CEBF64503D5}">
      <text>
        <r>
          <rPr>
            <b/>
            <sz val="9"/>
            <color indexed="81"/>
            <rFont val="MS P ゴシック"/>
            <family val="3"/>
            <charset val="128"/>
          </rPr>
          <t>注意喚起あり</t>
        </r>
      </text>
    </comment>
    <comment ref="B23" authorId="0" shapeId="0" xr:uid="{B3D5C8D2-8135-4F88-A9BB-565A5AFCF885}">
      <text>
        <r>
          <rPr>
            <b/>
            <sz val="9"/>
            <color indexed="81"/>
            <rFont val="MS P ゴシック"/>
            <family val="3"/>
            <charset val="128"/>
          </rPr>
          <t>注意喚起あり</t>
        </r>
      </text>
    </comment>
    <comment ref="L23" authorId="0" shapeId="0" xr:uid="{A7A5B0BA-EAC3-40E7-91A4-5FCD93C06153}">
      <text>
        <r>
          <rPr>
            <b/>
            <sz val="9"/>
            <color indexed="81"/>
            <rFont val="MS P ゴシック"/>
            <family val="3"/>
            <charset val="128"/>
          </rPr>
          <t>注意喚起あり</t>
        </r>
      </text>
    </comment>
    <comment ref="B28" authorId="0" shapeId="0" xr:uid="{FE9E82E1-3E62-47FF-B0BB-6540A8A955FD}">
      <text>
        <r>
          <rPr>
            <b/>
            <sz val="9"/>
            <color indexed="81"/>
            <rFont val="MS P ゴシック"/>
            <family val="3"/>
            <charset val="128"/>
          </rPr>
          <t>注意喚起あり</t>
        </r>
      </text>
    </comment>
    <comment ref="L28" authorId="0" shapeId="0" xr:uid="{8B9609E2-A595-405C-A729-5608ED4AE356}">
      <text>
        <r>
          <rPr>
            <b/>
            <sz val="9"/>
            <color indexed="81"/>
            <rFont val="MS P ゴシック"/>
            <family val="3"/>
            <charset val="128"/>
          </rPr>
          <t>注意喚起あり</t>
        </r>
      </text>
    </comment>
    <comment ref="L29" authorId="0" shapeId="0" xr:uid="{899F738A-2A83-4D7B-A9EC-789422ABD4DD}">
      <text>
        <r>
          <rPr>
            <b/>
            <sz val="9"/>
            <color indexed="81"/>
            <rFont val="MS P ゴシック"/>
            <family val="3"/>
            <charset val="128"/>
          </rPr>
          <t>注意喚起あり</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中川 恭兵(NAKAGAWA Kyohei)</author>
  </authors>
  <commentList>
    <comment ref="G8" authorId="0" shapeId="0" xr:uid="{5D4FBAF7-EACD-402E-90D3-64D8F5B49CA7}">
      <text>
        <r>
          <rPr>
            <b/>
            <sz val="9"/>
            <color indexed="81"/>
            <rFont val="MS P ゴシック"/>
            <family val="3"/>
            <charset val="128"/>
          </rPr>
          <t>注意喚起あり</t>
        </r>
      </text>
    </comment>
    <comment ref="C19" authorId="0" shapeId="0" xr:uid="{83FAE309-E69F-4DA7-A2B8-EA0ADACFE024}">
      <text>
        <r>
          <rPr>
            <b/>
            <sz val="9"/>
            <color indexed="81"/>
            <rFont val="MS P ゴシック"/>
            <family val="3"/>
            <charset val="128"/>
          </rPr>
          <t>注意喚起あり</t>
        </r>
      </text>
    </comment>
    <comment ref="C22" authorId="0" shapeId="0" xr:uid="{FE1A7AAA-C72A-4267-9DE3-A4D0BA3A6A37}">
      <text>
        <r>
          <rPr>
            <b/>
            <sz val="9"/>
            <color indexed="81"/>
            <rFont val="MS P ゴシック"/>
            <family val="3"/>
            <charset val="128"/>
          </rPr>
          <t>注意喚起あり</t>
        </r>
      </text>
    </comment>
    <comment ref="H26" authorId="0" shapeId="0" xr:uid="{19B8767F-1953-4717-816B-A6B553581A21}">
      <text>
        <r>
          <rPr>
            <b/>
            <sz val="9"/>
            <color indexed="81"/>
            <rFont val="MS P ゴシック"/>
            <family val="3"/>
            <charset val="128"/>
          </rPr>
          <t>注意喚起あり</t>
        </r>
      </text>
    </comment>
    <comment ref="R26" authorId="0" shapeId="0" xr:uid="{E1D98518-1CEA-496F-BA56-FAA94BC215F6}">
      <text>
        <r>
          <rPr>
            <b/>
            <sz val="9"/>
            <color indexed="81"/>
            <rFont val="MS P ゴシック"/>
            <family val="3"/>
            <charset val="128"/>
          </rPr>
          <t>注意喚起あり</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<sst xmlns="http://schemas.openxmlformats.org/spreadsheetml/2006/main" count="901" uniqueCount="670">
  <si>
    <t>Ⅰ　調査対象：</t>
    <rPh sb="2" eb="4">
      <t>チョウサ</t>
    </rPh>
    <rPh sb="4" eb="6">
      <t>タイショウ</t>
    </rPh>
    <phoneticPr fontId="4"/>
  </si>
  <si>
    <t>Ⅱ　調査時点：</t>
    <rPh sb="2" eb="4">
      <t>チョウサ</t>
    </rPh>
    <rPh sb="4" eb="6">
      <t>ジテン</t>
    </rPh>
    <phoneticPr fontId="4"/>
  </si>
  <si>
    <t>農林水産省</t>
    <rPh sb="0" eb="2">
      <t>ノウリン</t>
    </rPh>
    <rPh sb="2" eb="5">
      <t>スイサンショウ</t>
    </rPh>
    <phoneticPr fontId="4"/>
  </si>
  <si>
    <t>秘</t>
    <rPh sb="0" eb="1">
      <t>ヒ</t>
    </rPh>
    <phoneticPr fontId="4"/>
  </si>
  <si>
    <t>客体番号</t>
    <rPh sb="0" eb="2">
      <t>キャクタイ</t>
    </rPh>
    <rPh sb="2" eb="4">
      <t>バンゴウ</t>
    </rPh>
    <phoneticPr fontId="4"/>
  </si>
  <si>
    <t>〒</t>
    <phoneticPr fontId="4"/>
  </si>
  <si>
    <t>本票について対応
できる方の氏名</t>
    <rPh sb="0" eb="1">
      <t>ホン</t>
    </rPh>
    <rPh sb="1" eb="2">
      <t>ヒョウ</t>
    </rPh>
    <rPh sb="6" eb="8">
      <t>タイオウ</t>
    </rPh>
    <rPh sb="12" eb="13">
      <t>ホウ</t>
    </rPh>
    <rPh sb="14" eb="16">
      <t>シメイ</t>
    </rPh>
    <phoneticPr fontId="4"/>
  </si>
  <si>
    <t>種　類</t>
    <rPh sb="0" eb="1">
      <t>シュ</t>
    </rPh>
    <rPh sb="2" eb="3">
      <t>タグイ</t>
    </rPh>
    <phoneticPr fontId="4"/>
  </si>
  <si>
    <t>事業所名</t>
    <rPh sb="0" eb="3">
      <t>ジギョウショ</t>
    </rPh>
    <rPh sb="3" eb="4">
      <t>メイ</t>
    </rPh>
    <phoneticPr fontId="4"/>
  </si>
  <si>
    <t>事業所所在地</t>
    <rPh sb="0" eb="3">
      <t>ジギョウショ</t>
    </rPh>
    <rPh sb="3" eb="6">
      <t>ショザイチ</t>
    </rPh>
    <phoneticPr fontId="4"/>
  </si>
  <si>
    <t>活用対象</t>
    <rPh sb="0" eb="2">
      <t>カツヨウ</t>
    </rPh>
    <rPh sb="2" eb="4">
      <t>タイショウ</t>
    </rPh>
    <phoneticPr fontId="4"/>
  </si>
  <si>
    <t>（西暦）</t>
    <rPh sb="1" eb="3">
      <t>セイレキ</t>
    </rPh>
    <phoneticPr fontId="4"/>
  </si>
  <si>
    <t>（日）</t>
    <rPh sb="1" eb="2">
      <t>ニチ</t>
    </rPh>
    <phoneticPr fontId="4"/>
  </si>
  <si>
    <t>（時間）</t>
    <rPh sb="1" eb="3">
      <t>ジカン</t>
    </rPh>
    <phoneticPr fontId="4"/>
  </si>
  <si>
    <t>ア</t>
    <phoneticPr fontId="4"/>
  </si>
  <si>
    <t>①</t>
    <phoneticPr fontId="4"/>
  </si>
  <si>
    <t>②</t>
    <phoneticPr fontId="4"/>
  </si>
  <si>
    <t>③</t>
    <phoneticPr fontId="4"/>
  </si>
  <si>
    <t>④</t>
    <phoneticPr fontId="4"/>
  </si>
  <si>
    <t>⑤</t>
    <phoneticPr fontId="4"/>
  </si>
  <si>
    <t>⑥</t>
    <phoneticPr fontId="4"/>
  </si>
  <si>
    <t>⑦</t>
    <phoneticPr fontId="4"/>
  </si>
  <si>
    <t>⑧</t>
    <phoneticPr fontId="4"/>
  </si>
  <si>
    <t>用途</t>
    <rPh sb="0" eb="1">
      <t>ヨウ</t>
    </rPh>
    <rPh sb="1" eb="2">
      <t>ト</t>
    </rPh>
    <phoneticPr fontId="4"/>
  </si>
  <si>
    <t>【全ての事業所の方がお答え下さい。】</t>
    <rPh sb="1" eb="2">
      <t>スベ</t>
    </rPh>
    <rPh sb="8" eb="9">
      <t>カタ</t>
    </rPh>
    <rPh sb="11" eb="12">
      <t>コタ</t>
    </rPh>
    <rPh sb="13" eb="14">
      <t>クダ</t>
    </rPh>
    <phoneticPr fontId="4"/>
  </si>
  <si>
    <t>平均年間稼働日数</t>
    <rPh sb="0" eb="2">
      <t>ヘイキン</t>
    </rPh>
    <rPh sb="2" eb="4">
      <t>ネンカン</t>
    </rPh>
    <rPh sb="6" eb="8">
      <t>ニッスウ</t>
    </rPh>
    <phoneticPr fontId="4"/>
  </si>
  <si>
    <t>人</t>
    <rPh sb="0" eb="1">
      <t>ニン</t>
    </rPh>
    <phoneticPr fontId="4"/>
  </si>
  <si>
    <t>→</t>
    <phoneticPr fontId="4"/>
  </si>
  <si>
    <t>イ</t>
    <phoneticPr fontId="4"/>
  </si>
  <si>
    <t>ウ</t>
    <phoneticPr fontId="4"/>
  </si>
  <si>
    <t>エ</t>
    <phoneticPr fontId="4"/>
  </si>
  <si>
    <t>オ</t>
    <phoneticPr fontId="4"/>
  </si>
  <si>
    <t>カ</t>
    <phoneticPr fontId="4"/>
  </si>
  <si>
    <t>キ</t>
    <phoneticPr fontId="4"/>
  </si>
  <si>
    <t>ク</t>
    <phoneticPr fontId="4"/>
  </si>
  <si>
    <t>ケ</t>
    <phoneticPr fontId="4"/>
  </si>
  <si>
    <t>他社からの購入分</t>
    <rPh sb="0" eb="2">
      <t>タシャ</t>
    </rPh>
    <rPh sb="5" eb="7">
      <t>コウニュウ</t>
    </rPh>
    <rPh sb="7" eb="8">
      <t>ブン</t>
    </rPh>
    <phoneticPr fontId="4"/>
  </si>
  <si>
    <t>自社の製造分</t>
    <rPh sb="0" eb="2">
      <t>ジシャ</t>
    </rPh>
    <rPh sb="3" eb="5">
      <t>セイゾウ</t>
    </rPh>
    <rPh sb="5" eb="6">
      <t>ブン</t>
    </rPh>
    <phoneticPr fontId="4"/>
  </si>
  <si>
    <t>　　　※（１）で「無」と回答された場合は、回答していただく必要はございません。</t>
    <rPh sb="9" eb="10">
      <t>ナ</t>
    </rPh>
    <rPh sb="12" eb="14">
      <t>カイトウ</t>
    </rPh>
    <rPh sb="17" eb="19">
      <t>バアイ</t>
    </rPh>
    <rPh sb="21" eb="23">
      <t>カイトウ</t>
    </rPh>
    <rPh sb="29" eb="31">
      <t>ヒツヨウ</t>
    </rPh>
    <phoneticPr fontId="4"/>
  </si>
  <si>
    <t>（kW）</t>
    <phoneticPr fontId="4"/>
  </si>
  <si>
    <t>所有基数</t>
    <rPh sb="0" eb="2">
      <t>ショユウ</t>
    </rPh>
    <rPh sb="2" eb="3">
      <t>モト</t>
    </rPh>
    <rPh sb="3" eb="4">
      <t>スウ</t>
    </rPh>
    <phoneticPr fontId="4"/>
  </si>
  <si>
    <t>発電機</t>
    <rPh sb="0" eb="3">
      <t>ハツデンキ</t>
    </rPh>
    <phoneticPr fontId="4"/>
  </si>
  <si>
    <t>出力規模</t>
    <rPh sb="0" eb="2">
      <t>シュツリョク</t>
    </rPh>
    <rPh sb="2" eb="4">
      <t>キボ</t>
    </rPh>
    <phoneticPr fontId="4"/>
  </si>
  <si>
    <t>②：発電機の出力規模についてご記入下さい。（単位：kW）</t>
    <rPh sb="2" eb="4">
      <t>ハツデン</t>
    </rPh>
    <rPh sb="4" eb="5">
      <t>キ</t>
    </rPh>
    <rPh sb="6" eb="8">
      <t>シュツリョク</t>
    </rPh>
    <rPh sb="8" eb="10">
      <t>キボ</t>
    </rPh>
    <rPh sb="15" eb="16">
      <t>キ</t>
    </rPh>
    <rPh sb="16" eb="17">
      <t>イ</t>
    </rPh>
    <rPh sb="17" eb="18">
      <t>クダ</t>
    </rPh>
    <rPh sb="22" eb="24">
      <t>タンイ</t>
    </rPh>
    <phoneticPr fontId="4"/>
  </si>
  <si>
    <t>③：発電された電気の用途を次の選択肢からお選び下さい。</t>
    <rPh sb="2" eb="4">
      <t>ハツデン</t>
    </rPh>
    <rPh sb="7" eb="9">
      <t>デンキ</t>
    </rPh>
    <rPh sb="10" eb="11">
      <t>ヨウ</t>
    </rPh>
    <rPh sb="11" eb="12">
      <t>ト</t>
    </rPh>
    <rPh sb="13" eb="14">
      <t>ツギ</t>
    </rPh>
    <rPh sb="15" eb="18">
      <t>センタクシ</t>
    </rPh>
    <rPh sb="21" eb="22">
      <t>エラ</t>
    </rPh>
    <rPh sb="23" eb="24">
      <t>クダ</t>
    </rPh>
    <phoneticPr fontId="4"/>
  </si>
  <si>
    <t>②：ボイラーの出力規模についてご記入下さい。（単位：kW）</t>
    <rPh sb="7" eb="9">
      <t>シュツリョク</t>
    </rPh>
    <rPh sb="9" eb="11">
      <t>キボ</t>
    </rPh>
    <rPh sb="16" eb="17">
      <t>キ</t>
    </rPh>
    <rPh sb="17" eb="18">
      <t>イ</t>
    </rPh>
    <rPh sb="18" eb="19">
      <t>クダ</t>
    </rPh>
    <rPh sb="23" eb="25">
      <t>タンイ</t>
    </rPh>
    <phoneticPr fontId="4"/>
  </si>
  <si>
    <t>選択肢</t>
    <rPh sb="0" eb="3">
      <t>センタクシ</t>
    </rPh>
    <phoneticPr fontId="4"/>
  </si>
  <si>
    <t>利用した木質ペレットの合計</t>
    <phoneticPr fontId="4"/>
  </si>
  <si>
    <t>混焼で利用している主な燃料</t>
    <rPh sb="0" eb="1">
      <t>コン</t>
    </rPh>
    <rPh sb="1" eb="2">
      <t>ヤ</t>
    </rPh>
    <rPh sb="3" eb="5">
      <t>リヨウ</t>
    </rPh>
    <rPh sb="9" eb="10">
      <t>オモ</t>
    </rPh>
    <rPh sb="11" eb="13">
      <t>ネンリョウ</t>
    </rPh>
    <phoneticPr fontId="4"/>
  </si>
  <si>
    <t>市区町村</t>
    <rPh sb="0" eb="2">
      <t>シク</t>
    </rPh>
    <rPh sb="2" eb="4">
      <t>チョウソン</t>
    </rPh>
    <phoneticPr fontId="4"/>
  </si>
  <si>
    <t>転用した木材チップの合計</t>
    <rPh sb="0" eb="2">
      <t>テンヨウ</t>
    </rPh>
    <phoneticPr fontId="4"/>
  </si>
  <si>
    <t xml:space="preserve">      産業廃棄物として処理（自社で処理場への運搬を行っている場合）</t>
    <rPh sb="6" eb="8">
      <t>サンギョウ</t>
    </rPh>
    <rPh sb="8" eb="11">
      <t>ハイキブツ</t>
    </rPh>
    <rPh sb="14" eb="16">
      <t>ショリ</t>
    </rPh>
    <rPh sb="17" eb="19">
      <t>ジシャ</t>
    </rPh>
    <rPh sb="20" eb="22">
      <t>ショリ</t>
    </rPh>
    <rPh sb="22" eb="23">
      <t>ジョウ</t>
    </rPh>
    <rPh sb="25" eb="27">
      <t>ウンパン</t>
    </rPh>
    <rPh sb="28" eb="29">
      <t>オコナ</t>
    </rPh>
    <rPh sb="33" eb="35">
      <t>バアイ</t>
    </rPh>
    <phoneticPr fontId="15"/>
  </si>
  <si>
    <t xml:space="preserve">      産業廃棄物として処理（処理場への運搬について、他の業者に委託等を行っている場合）</t>
    <rPh sb="6" eb="8">
      <t>サンギョウ</t>
    </rPh>
    <rPh sb="8" eb="11">
      <t>ハイキブツ</t>
    </rPh>
    <rPh sb="14" eb="16">
      <t>ショリ</t>
    </rPh>
    <rPh sb="17" eb="20">
      <t>ショリジョウ</t>
    </rPh>
    <rPh sb="22" eb="24">
      <t>ウンパン</t>
    </rPh>
    <rPh sb="29" eb="30">
      <t>ホカ</t>
    </rPh>
    <rPh sb="31" eb="33">
      <t>ギョウシャ</t>
    </rPh>
    <rPh sb="34" eb="36">
      <t>イタク</t>
    </rPh>
    <rPh sb="36" eb="37">
      <t>トウ</t>
    </rPh>
    <rPh sb="38" eb="39">
      <t>オコナ</t>
    </rPh>
    <rPh sb="43" eb="45">
      <t>バアイ</t>
    </rPh>
    <phoneticPr fontId="15"/>
  </si>
  <si>
    <t xml:space="preserve">      自社にて農業用（肥料等）に使用</t>
    <rPh sb="6" eb="8">
      <t>ジシャ</t>
    </rPh>
    <rPh sb="10" eb="13">
      <t>ノウギョウヨウ</t>
    </rPh>
    <rPh sb="19" eb="21">
      <t>シヨウ</t>
    </rPh>
    <phoneticPr fontId="15"/>
  </si>
  <si>
    <t xml:space="preserve">      自社以外で農業用（肥料等）として使用（灰等の販売を行っている場合も含む。）</t>
    <rPh sb="6" eb="8">
      <t>ジシャ</t>
    </rPh>
    <rPh sb="8" eb="10">
      <t>イガイ</t>
    </rPh>
    <rPh sb="15" eb="17">
      <t>ヒリョウ</t>
    </rPh>
    <rPh sb="17" eb="18">
      <t>トウ</t>
    </rPh>
    <rPh sb="22" eb="24">
      <t>シヨウ</t>
    </rPh>
    <rPh sb="26" eb="27">
      <t>トウ</t>
    </rPh>
    <phoneticPr fontId="15"/>
  </si>
  <si>
    <t xml:space="preserve">      自社にて農業用（肥料等）以外の用途で使用</t>
    <rPh sb="6" eb="8">
      <t>ジシャ</t>
    </rPh>
    <rPh sb="14" eb="16">
      <t>ヒリョウ</t>
    </rPh>
    <rPh sb="16" eb="17">
      <t>トウ</t>
    </rPh>
    <rPh sb="18" eb="20">
      <t>イガイ</t>
    </rPh>
    <rPh sb="21" eb="23">
      <t>ヨウト</t>
    </rPh>
    <rPh sb="24" eb="26">
      <t>シヨウ</t>
    </rPh>
    <phoneticPr fontId="15"/>
  </si>
  <si>
    <t xml:space="preserve">      自社以外で農業用（肥料等）以外の用途で使用（灰等の販売を行っている場合も含む。）</t>
    <rPh sb="6" eb="8">
      <t>ジシャ</t>
    </rPh>
    <rPh sb="8" eb="10">
      <t>イガイ</t>
    </rPh>
    <rPh sb="15" eb="17">
      <t>ヒリョウ</t>
    </rPh>
    <rPh sb="17" eb="18">
      <t>トウ</t>
    </rPh>
    <rPh sb="19" eb="21">
      <t>イガイ</t>
    </rPh>
    <rPh sb="22" eb="24">
      <t>ヨウト</t>
    </rPh>
    <rPh sb="25" eb="27">
      <t>シヨウ</t>
    </rPh>
    <rPh sb="28" eb="29">
      <t>ハイ</t>
    </rPh>
    <rPh sb="29" eb="30">
      <t>トウ</t>
    </rPh>
    <phoneticPr fontId="15"/>
  </si>
  <si>
    <t xml:space="preserve">      自社にて保管中</t>
    <rPh sb="6" eb="8">
      <t>ジシャ</t>
    </rPh>
    <rPh sb="10" eb="12">
      <t>ホカン</t>
    </rPh>
    <rPh sb="12" eb="13">
      <t>ナカ</t>
    </rPh>
    <phoneticPr fontId="15"/>
  </si>
  <si>
    <t xml:space="preserve">      自社以外で保管中</t>
    <rPh sb="6" eb="8">
      <t>ジシャ</t>
    </rPh>
    <rPh sb="8" eb="10">
      <t>イガイ</t>
    </rPh>
    <rPh sb="11" eb="13">
      <t>ホカン</t>
    </rPh>
    <rPh sb="13" eb="14">
      <t>ナカ</t>
    </rPh>
    <phoneticPr fontId="15"/>
  </si>
  <si>
    <t xml:space="preserve">      その他</t>
    <rPh sb="8" eb="9">
      <t>ホカ</t>
    </rPh>
    <phoneticPr fontId="15"/>
  </si>
  <si>
    <t>木質バイオマスエネルギーを利用している事業所の概要についてご記入をお願いいたします。
なお、本調査の対象は、木質バイオマスを利用している発電機及びボイラーです。</t>
    <rPh sb="30" eb="32">
      <t>キニュウ</t>
    </rPh>
    <rPh sb="46" eb="49">
      <t>ホンチョウサ</t>
    </rPh>
    <rPh sb="50" eb="52">
      <t>タイショウ</t>
    </rPh>
    <rPh sb="54" eb="56">
      <t>モクシツ</t>
    </rPh>
    <rPh sb="62" eb="64">
      <t>リヨウ</t>
    </rPh>
    <rPh sb="68" eb="71">
      <t>ハツデンキ</t>
    </rPh>
    <rPh sb="71" eb="72">
      <t>オヨ</t>
    </rPh>
    <phoneticPr fontId="4"/>
  </si>
  <si>
    <t>利用した薪の合計</t>
    <rPh sb="4" eb="5">
      <t>マキ</t>
    </rPh>
    <phoneticPr fontId="4"/>
  </si>
  <si>
    <t>（１）事業所内で利用した木材チップの数量の合計及びこれら木材チップの由来をご記入下さい。</t>
    <rPh sb="3" eb="6">
      <t>ジギョウショ</t>
    </rPh>
    <rPh sb="6" eb="7">
      <t>ナイ</t>
    </rPh>
    <rPh sb="8" eb="10">
      <t>リヨウ</t>
    </rPh>
    <rPh sb="12" eb="14">
      <t>モクザイ</t>
    </rPh>
    <rPh sb="18" eb="20">
      <t>スウリョウ</t>
    </rPh>
    <rPh sb="21" eb="23">
      <t>ゴウケイ</t>
    </rPh>
    <rPh sb="23" eb="24">
      <t>オヨ</t>
    </rPh>
    <rPh sb="28" eb="30">
      <t>モクザイ</t>
    </rPh>
    <rPh sb="34" eb="36">
      <t>ユライ</t>
    </rPh>
    <rPh sb="38" eb="40">
      <t>キニュウ</t>
    </rPh>
    <rPh sb="40" eb="41">
      <t>クダ</t>
    </rPh>
    <phoneticPr fontId="4"/>
  </si>
  <si>
    <t>転用した木材チップの由来</t>
    <rPh sb="0" eb="2">
      <t>テンヨウ</t>
    </rPh>
    <rPh sb="4" eb="6">
      <t>モクザイ</t>
    </rPh>
    <rPh sb="10" eb="12">
      <t>ユライ</t>
    </rPh>
    <phoneticPr fontId="4"/>
  </si>
  <si>
    <t>使用した木材チップの由来</t>
    <rPh sb="0" eb="2">
      <t>シヨウ</t>
    </rPh>
    <rPh sb="4" eb="6">
      <t>モクザイ</t>
    </rPh>
    <rPh sb="10" eb="12">
      <t>ユライ</t>
    </rPh>
    <phoneticPr fontId="4"/>
  </si>
  <si>
    <t>　</t>
    <phoneticPr fontId="4"/>
  </si>
  <si>
    <t>木質バイオマスの燃焼後に発生した灰の処理方法</t>
    <rPh sb="0" eb="2">
      <t>モクシツ</t>
    </rPh>
    <rPh sb="8" eb="11">
      <t>ネンショウゴ</t>
    </rPh>
    <rPh sb="12" eb="14">
      <t>ハッセイ</t>
    </rPh>
    <rPh sb="16" eb="17">
      <t>ハイ</t>
    </rPh>
    <rPh sb="18" eb="20">
      <t>ショリ</t>
    </rPh>
    <rPh sb="20" eb="22">
      <t>ホウホウ</t>
    </rPh>
    <phoneticPr fontId="4"/>
  </si>
  <si>
    <t>「ケ：その他」の場合、その詳細</t>
    <rPh sb="13" eb="15">
      <t>ショウサイ</t>
    </rPh>
    <phoneticPr fontId="4"/>
  </si>
  <si>
    <t>「オ：その他」の場合、その詳細</t>
    <rPh sb="5" eb="6">
      <t>ホカ</t>
    </rPh>
    <rPh sb="8" eb="9">
      <t>バ</t>
    </rPh>
    <rPh sb="9" eb="10">
      <t>ゴウ</t>
    </rPh>
    <rPh sb="13" eb="15">
      <t>ショウサイ</t>
    </rPh>
    <phoneticPr fontId="4"/>
  </si>
  <si>
    <t>「エ：その他」の場合、その詳細</t>
    <rPh sb="5" eb="6">
      <t>ホカ</t>
    </rPh>
    <rPh sb="8" eb="9">
      <t>バ</t>
    </rPh>
    <rPh sb="9" eb="10">
      <t>ゴウ</t>
    </rPh>
    <rPh sb="13" eb="15">
      <t>ショウサイ</t>
    </rPh>
    <phoneticPr fontId="4"/>
  </si>
  <si>
    <t>利用量の合計</t>
    <rPh sb="0" eb="3">
      <t>リヨウリョウ</t>
    </rPh>
    <rPh sb="4" eb="6">
      <t>ゴウケイ</t>
    </rPh>
    <phoneticPr fontId="4"/>
  </si>
  <si>
    <t>木質バイオマスエネルギーを利用したボイラーのみを所有している場合</t>
    <rPh sb="24" eb="26">
      <t>ショユウ</t>
    </rPh>
    <rPh sb="30" eb="32">
      <t>バアイ</t>
    </rPh>
    <phoneticPr fontId="4"/>
  </si>
  <si>
    <t>木質バイオマスエネルギーを利用した発電機のみを所有している場合</t>
    <rPh sb="23" eb="25">
      <t>ショユウ</t>
    </rPh>
    <rPh sb="29" eb="31">
      <t>バアイ</t>
    </rPh>
    <phoneticPr fontId="4"/>
  </si>
  <si>
    <t>木質バイオマスエネルギーを利用した発電機及びボイラーの両方を所有している場合</t>
    <rPh sb="20" eb="21">
      <t>オヨ</t>
    </rPh>
    <rPh sb="27" eb="29">
      <t>リョウホウ</t>
    </rPh>
    <rPh sb="30" eb="32">
      <t>ショユウ</t>
    </rPh>
    <rPh sb="36" eb="38">
      <t>バアイ</t>
    </rPh>
    <phoneticPr fontId="4"/>
  </si>
  <si>
    <t>混焼を行っている発電機の数</t>
    <rPh sb="8" eb="11">
      <t>ハツデンキ</t>
    </rPh>
    <phoneticPr fontId="4"/>
  </si>
  <si>
    <t>熱電併給の有無</t>
    <rPh sb="0" eb="1">
      <t>ネツ</t>
    </rPh>
    <rPh sb="1" eb="2">
      <t>デン</t>
    </rPh>
    <rPh sb="2" eb="3">
      <t>ヘイ</t>
    </rPh>
    <rPh sb="3" eb="4">
      <t>キュウ</t>
    </rPh>
    <rPh sb="5" eb="7">
      <t>ウム</t>
    </rPh>
    <phoneticPr fontId="4"/>
  </si>
  <si>
    <t>国産間伐材・国産主伐材・国産除伐材及び林地残材（末木枝条、被害木等）から製造されたチップ</t>
    <rPh sb="6" eb="8">
      <t>コクサン</t>
    </rPh>
    <rPh sb="12" eb="14">
      <t>コクサン</t>
    </rPh>
    <rPh sb="17" eb="18">
      <t>オヨ</t>
    </rPh>
    <phoneticPr fontId="4"/>
  </si>
  <si>
    <t>（４）非木質バイオマス燃料との混焼を行っている発電機又はボイラーがある場合は、その数をご記入の上、利用した燃料を次の選択肢からお選び下さい。</t>
    <rPh sb="3" eb="4">
      <t>ヒ</t>
    </rPh>
    <rPh sb="11" eb="13">
      <t>ネンリョウ</t>
    </rPh>
    <rPh sb="15" eb="16">
      <t>コン</t>
    </rPh>
    <rPh sb="16" eb="17">
      <t>ヤ</t>
    </rPh>
    <rPh sb="18" eb="19">
      <t>オコナ</t>
    </rPh>
    <rPh sb="23" eb="26">
      <t>ハツデンキ</t>
    </rPh>
    <rPh sb="26" eb="27">
      <t>マタ</t>
    </rPh>
    <rPh sb="35" eb="37">
      <t>バアイ</t>
    </rPh>
    <rPh sb="41" eb="42">
      <t>カズ</t>
    </rPh>
    <rPh sb="44" eb="46">
      <t>キニュウ</t>
    </rPh>
    <rPh sb="47" eb="48">
      <t>ウエ</t>
    </rPh>
    <rPh sb="49" eb="51">
      <t>リヨウ</t>
    </rPh>
    <rPh sb="53" eb="55">
      <t>ネンリョウ</t>
    </rPh>
    <rPh sb="56" eb="57">
      <t>ツギ</t>
    </rPh>
    <rPh sb="58" eb="61">
      <t>センタクシ</t>
    </rPh>
    <rPh sb="64" eb="65">
      <t>エラ</t>
    </rPh>
    <rPh sb="66" eb="67">
      <t>クダ</t>
    </rPh>
    <phoneticPr fontId="4"/>
  </si>
  <si>
    <t>（５）化石燃料との混焼を行っている発電機又はボイラーがある場合は、その数をご記入の上、利用した燃料を次の選択肢からお選び下さい。</t>
    <rPh sb="3" eb="5">
      <t>カセキ</t>
    </rPh>
    <rPh sb="5" eb="7">
      <t>ネンリョウ</t>
    </rPh>
    <rPh sb="9" eb="10">
      <t>コン</t>
    </rPh>
    <rPh sb="10" eb="11">
      <t>ヤ</t>
    </rPh>
    <rPh sb="12" eb="13">
      <t>オコナ</t>
    </rPh>
    <rPh sb="17" eb="20">
      <t>ハツデンキ</t>
    </rPh>
    <rPh sb="20" eb="21">
      <t>マタ</t>
    </rPh>
    <rPh sb="29" eb="31">
      <t>バアイ</t>
    </rPh>
    <rPh sb="35" eb="36">
      <t>カズ</t>
    </rPh>
    <rPh sb="38" eb="40">
      <t>キニュウ</t>
    </rPh>
    <rPh sb="41" eb="42">
      <t>ウエ</t>
    </rPh>
    <rPh sb="43" eb="45">
      <t>リヨウ</t>
    </rPh>
    <rPh sb="47" eb="49">
      <t>ネンリョウ</t>
    </rPh>
    <rPh sb="50" eb="51">
      <t>ツギ</t>
    </rPh>
    <rPh sb="52" eb="53">
      <t>セン</t>
    </rPh>
    <rPh sb="53" eb="54">
      <t>タク</t>
    </rPh>
    <rPh sb="54" eb="55">
      <t>アシ</t>
    </rPh>
    <rPh sb="58" eb="59">
      <t>エラ</t>
    </rPh>
    <rPh sb="60" eb="61">
      <t>クダ</t>
    </rPh>
    <phoneticPr fontId="4"/>
  </si>
  <si>
    <t>Ⅲ　記入上の留意事項：</t>
    <rPh sb="2" eb="5">
      <t>キニュウジョウ</t>
    </rPh>
    <rPh sb="6" eb="8">
      <t>リュウイ</t>
    </rPh>
    <rPh sb="8" eb="10">
      <t>ジコウ</t>
    </rPh>
    <phoneticPr fontId="4"/>
  </si>
  <si>
    <t>【法人ごとではなく、事業所ごとに回答願います。】</t>
    <rPh sb="16" eb="18">
      <t>カイトウ</t>
    </rPh>
    <phoneticPr fontId="4"/>
  </si>
  <si>
    <t>事業所内で所有している木質バイオマスエネルギー利用機器が、次の１～３のどれに当てはまるかを選び、該当するカ所に○印を付し、それぞれ該当のページへお進み下さい。</t>
    <rPh sb="0" eb="3">
      <t>ジギョウショ</t>
    </rPh>
    <rPh sb="3" eb="4">
      <t>ナイ</t>
    </rPh>
    <rPh sb="23" eb="25">
      <t>リヨウ</t>
    </rPh>
    <rPh sb="29" eb="30">
      <t>ツギ</t>
    </rPh>
    <rPh sb="38" eb="39">
      <t>ア</t>
    </rPh>
    <rPh sb="45" eb="46">
      <t>エラ</t>
    </rPh>
    <rPh sb="48" eb="50">
      <t>ガイトウ</t>
    </rPh>
    <rPh sb="53" eb="54">
      <t>ショ</t>
    </rPh>
    <rPh sb="56" eb="57">
      <t>イン</t>
    </rPh>
    <rPh sb="58" eb="59">
      <t>フ</t>
    </rPh>
    <rPh sb="65" eb="67">
      <t>ガイトウ</t>
    </rPh>
    <rPh sb="73" eb="74">
      <t>スス</t>
    </rPh>
    <rPh sb="75" eb="76">
      <t>クダ</t>
    </rPh>
    <phoneticPr fontId="4"/>
  </si>
  <si>
    <t>１日当たり平均稼働時間</t>
    <rPh sb="1" eb="2">
      <t>ニチ</t>
    </rPh>
    <rPh sb="2" eb="3">
      <t>ア</t>
    </rPh>
    <rPh sb="5" eb="7">
      <t>ヘイキン</t>
    </rPh>
    <phoneticPr fontId="4"/>
  </si>
  <si>
    <t>数　量（単位：数量＝絶乾t/年)（※１）</t>
    <rPh sb="0" eb="1">
      <t>カズ</t>
    </rPh>
    <rPh sb="2" eb="3">
      <t>リョウ</t>
    </rPh>
    <phoneticPr fontId="4"/>
  </si>
  <si>
    <t>（２）「有」と回答した場合、公的補助金及び交付金の種類及び活用対象についてご回答下さい。</t>
    <rPh sb="4" eb="5">
      <t>ア</t>
    </rPh>
    <rPh sb="7" eb="9">
      <t>カイトウ</t>
    </rPh>
    <rPh sb="11" eb="13">
      <t>バアイ</t>
    </rPh>
    <rPh sb="14" eb="16">
      <t>コウテキ</t>
    </rPh>
    <rPh sb="16" eb="19">
      <t>ホジョキン</t>
    </rPh>
    <rPh sb="25" eb="27">
      <t>シュルイ</t>
    </rPh>
    <rPh sb="27" eb="28">
      <t>オヨ</t>
    </rPh>
    <rPh sb="29" eb="31">
      <t>カツヨウ</t>
    </rPh>
    <rPh sb="31" eb="33">
      <t>タイショウ</t>
    </rPh>
    <rPh sb="38" eb="40">
      <t>カイトウ</t>
    </rPh>
    <rPh sb="40" eb="41">
      <t>クダ</t>
    </rPh>
    <phoneticPr fontId="4"/>
  </si>
  <si>
    <t>事業所の電話番号</t>
    <rPh sb="0" eb="3">
      <t>ジギョウショ</t>
    </rPh>
    <rPh sb="4" eb="6">
      <t>デンワ</t>
    </rPh>
    <rPh sb="6" eb="8">
      <t>バンゴウ</t>
    </rPh>
    <phoneticPr fontId="4"/>
  </si>
  <si>
    <t>記入内容に不明な点があった場合、問い合わせさせていただきます。</t>
    <rPh sb="0" eb="2">
      <t>キニュウ</t>
    </rPh>
    <rPh sb="2" eb="4">
      <t>ナイヨウ</t>
    </rPh>
    <rPh sb="5" eb="7">
      <t>フメイ</t>
    </rPh>
    <rPh sb="8" eb="9">
      <t>テン</t>
    </rPh>
    <rPh sb="13" eb="15">
      <t>バアイ</t>
    </rPh>
    <phoneticPr fontId="4"/>
  </si>
  <si>
    <t>第２表　所有している木質バイオマスエネルギー利用機器の種類について</t>
    <rPh sb="4" eb="6">
      <t>ショユウ</t>
    </rPh>
    <rPh sb="10" eb="12">
      <t>モクシツ</t>
    </rPh>
    <rPh sb="22" eb="24">
      <t>リヨウ</t>
    </rPh>
    <rPh sb="24" eb="26">
      <t>キキ</t>
    </rPh>
    <rPh sb="27" eb="29">
      <t>シュルイ</t>
    </rPh>
    <phoneticPr fontId="4"/>
  </si>
  <si>
    <t>取得年</t>
    <rPh sb="0" eb="2">
      <t>シュトク</t>
    </rPh>
    <rPh sb="2" eb="3">
      <t>ネン</t>
    </rPh>
    <phoneticPr fontId="4"/>
  </si>
  <si>
    <t>　１ の場合　→</t>
    <phoneticPr fontId="4"/>
  </si>
  <si>
    <t>　２ の場合　→　</t>
    <rPh sb="4" eb="6">
      <t>バアイ</t>
    </rPh>
    <phoneticPr fontId="4"/>
  </si>
  <si>
    <t>　３ の場合　→　</t>
    <rPh sb="4" eb="6">
      <t>バアイ</t>
    </rPh>
    <phoneticPr fontId="4"/>
  </si>
  <si>
    <t>第３表、第５表及び第６表にお答えください。（第６表中の第６-３表についてはパルプ・紙・紙加工品製造業、パーティクルボード製造業及び繊維板製造業の方のみが対象です。）</t>
    <rPh sb="4" eb="5">
      <t>ダイ</t>
    </rPh>
    <rPh sb="6" eb="7">
      <t>ヒョウ</t>
    </rPh>
    <rPh sb="72" eb="73">
      <t>カタ</t>
    </rPh>
    <phoneticPr fontId="4"/>
  </si>
  <si>
    <t>第４表、第５表及び第６表にお答えください。（第６表中の第６-３表についてはパルプ・紙・紙加工品製造業、パーティクルボード製造業及び繊維板製造業の方のみが対象です。）</t>
    <rPh sb="72" eb="73">
      <t>カタ</t>
    </rPh>
    <phoneticPr fontId="4"/>
  </si>
  <si>
    <t>第３表、第４表、第５表及び第６表にお答えください。（第６表中の第６-３表についてはパルプ・紙・紙加工品製造業、パーティクルボード製造業及び繊維板製造業の方のみが対象です。）</t>
    <rPh sb="76" eb="77">
      <t>カタ</t>
    </rPh>
    <phoneticPr fontId="4"/>
  </si>
  <si>
    <t>①：発電機の種類を次の選択肢からお選び下さい。「エ：その他」を選んだ場合は詳細を表にご記入下さい。</t>
    <phoneticPr fontId="4"/>
  </si>
  <si>
    <t>①：ボイラーの種類を次の選択肢からお選び下さい。「オ：その他」を選んだ場合は詳細を表にご記入下さい。</t>
    <rPh sb="29" eb="30">
      <t>ホカ</t>
    </rPh>
    <phoneticPr fontId="4"/>
  </si>
  <si>
    <t>パルプ・紙・紙加工品製造業、パーティクルボード製造業及び繊維板製造業の事業者の方は次頁（第６-３表）へお進み下さい。それ以外の方のご記入は終了です。ご協力ありがとうございました。</t>
    <rPh sb="35" eb="38">
      <t>ジギョウシャ</t>
    </rPh>
    <rPh sb="39" eb="40">
      <t>カタ</t>
    </rPh>
    <rPh sb="41" eb="42">
      <t>ツギ</t>
    </rPh>
    <rPh sb="42" eb="43">
      <t>ページ</t>
    </rPh>
    <rPh sb="44" eb="45">
      <t>ダイ</t>
    </rPh>
    <rPh sb="48" eb="49">
      <t>ヒョウ</t>
    </rPh>
    <rPh sb="52" eb="53">
      <t>スス</t>
    </rPh>
    <rPh sb="54" eb="55">
      <t>クダ</t>
    </rPh>
    <rPh sb="60" eb="62">
      <t>イガイ</t>
    </rPh>
    <rPh sb="63" eb="64">
      <t>カタ</t>
    </rPh>
    <phoneticPr fontId="4"/>
  </si>
  <si>
    <t>④：発電機の取得年を西暦でご記入下さい。</t>
    <rPh sb="2" eb="5">
      <t>ハツデンキ</t>
    </rPh>
    <rPh sb="6" eb="8">
      <t>シュトク</t>
    </rPh>
    <rPh sb="8" eb="9">
      <t>ネン</t>
    </rPh>
    <rPh sb="10" eb="12">
      <t>セイレキ</t>
    </rPh>
    <rPh sb="14" eb="16">
      <t>キニュウ</t>
    </rPh>
    <rPh sb="16" eb="17">
      <t>クダ</t>
    </rPh>
    <phoneticPr fontId="4"/>
  </si>
  <si>
    <t>⑤：種類、出力規模、用途及び取得年（①～④で回答済み）が同じ発電機がある場合は、当該発電機の合計所有基数をご記入下さい。</t>
    <rPh sb="2" eb="4">
      <t>シュルイ</t>
    </rPh>
    <rPh sb="5" eb="7">
      <t>シュツリョク</t>
    </rPh>
    <rPh sb="7" eb="9">
      <t>キボ</t>
    </rPh>
    <rPh sb="10" eb="11">
      <t>ヨウ</t>
    </rPh>
    <rPh sb="11" eb="12">
      <t>ト</t>
    </rPh>
    <rPh sb="12" eb="13">
      <t>オヨ</t>
    </rPh>
    <rPh sb="14" eb="16">
      <t>シュトク</t>
    </rPh>
    <rPh sb="16" eb="17">
      <t>ネン</t>
    </rPh>
    <rPh sb="22" eb="24">
      <t>カイトウ</t>
    </rPh>
    <rPh sb="24" eb="25">
      <t>ズ</t>
    </rPh>
    <rPh sb="28" eb="29">
      <t>オナ</t>
    </rPh>
    <rPh sb="30" eb="33">
      <t>ハツデンキ</t>
    </rPh>
    <rPh sb="36" eb="38">
      <t>バアイ</t>
    </rPh>
    <rPh sb="40" eb="42">
      <t>トウガイ</t>
    </rPh>
    <rPh sb="42" eb="44">
      <t>ハツデン</t>
    </rPh>
    <rPh sb="44" eb="45">
      <t>キ</t>
    </rPh>
    <rPh sb="46" eb="48">
      <t>ゴウケイ</t>
    </rPh>
    <rPh sb="50" eb="51">
      <t>モト</t>
    </rPh>
    <rPh sb="55" eb="56">
      <t>イ</t>
    </rPh>
    <phoneticPr fontId="4"/>
  </si>
  <si>
    <t>⑥：調査期間内における発電機の１年当たりの平均稼働日数をご記入下さい（例えば種類、出力規模、用途及び取得年（①～④で回答済み）が同じ発電
　　 機が３つある場合はこれらの平均稼働日数をご記入下さい。（単位：日））</t>
    <rPh sb="2" eb="4">
      <t>チョウサ</t>
    </rPh>
    <rPh sb="4" eb="7">
      <t>キカンナイ</t>
    </rPh>
    <rPh sb="11" eb="13">
      <t>ハツデン</t>
    </rPh>
    <rPh sb="13" eb="14">
      <t>キ</t>
    </rPh>
    <rPh sb="16" eb="17">
      <t>ネン</t>
    </rPh>
    <rPh sb="17" eb="18">
      <t>ア</t>
    </rPh>
    <rPh sb="21" eb="23">
      <t>ヘイキン</t>
    </rPh>
    <rPh sb="23" eb="25">
      <t>カドウ</t>
    </rPh>
    <rPh sb="25" eb="27">
      <t>ニッスウ</t>
    </rPh>
    <rPh sb="29" eb="30">
      <t>キ</t>
    </rPh>
    <rPh sb="30" eb="31">
      <t>イ</t>
    </rPh>
    <rPh sb="31" eb="32">
      <t>クダ</t>
    </rPh>
    <rPh sb="35" eb="36">
      <t>タト</t>
    </rPh>
    <rPh sb="41" eb="43">
      <t>シュツリョク</t>
    </rPh>
    <rPh sb="43" eb="45">
      <t>キボ</t>
    </rPh>
    <rPh sb="46" eb="47">
      <t>ヨウ</t>
    </rPh>
    <rPh sb="48" eb="49">
      <t>オヨ</t>
    </rPh>
    <rPh sb="50" eb="52">
      <t>シュトク</t>
    </rPh>
    <rPh sb="52" eb="53">
      <t>ネン</t>
    </rPh>
    <rPh sb="78" eb="80">
      <t>バアイ</t>
    </rPh>
    <rPh sb="85" eb="87">
      <t>ヘイキン</t>
    </rPh>
    <rPh sb="87" eb="89">
      <t>カドウ</t>
    </rPh>
    <rPh sb="89" eb="91">
      <t>ニッスウ</t>
    </rPh>
    <rPh sb="93" eb="95">
      <t>キニュウ</t>
    </rPh>
    <rPh sb="95" eb="96">
      <t>クダ</t>
    </rPh>
    <rPh sb="100" eb="102">
      <t>タンイ</t>
    </rPh>
    <rPh sb="103" eb="104">
      <t>ニチ</t>
    </rPh>
    <phoneticPr fontId="4"/>
  </si>
  <si>
    <t>⑦：調査期間内における発電機の１日当たりの平均稼働時間をご記入下さい。（例えば種類、出力規模、用途及び取得年（①～④で回答済み）が同じ発電
     機が３つある場合はこれらの平均稼働時間をご記入下さい。（単位：時間））</t>
    <rPh sb="2" eb="4">
      <t>チョウサ</t>
    </rPh>
    <rPh sb="4" eb="7">
      <t>キカンナイ</t>
    </rPh>
    <rPh sb="11" eb="13">
      <t>ハツデン</t>
    </rPh>
    <rPh sb="13" eb="14">
      <t>キ</t>
    </rPh>
    <rPh sb="16" eb="17">
      <t>ニチ</t>
    </rPh>
    <rPh sb="17" eb="18">
      <t>ア</t>
    </rPh>
    <rPh sb="21" eb="23">
      <t>ヘイキン</t>
    </rPh>
    <rPh sb="23" eb="25">
      <t>カドウ</t>
    </rPh>
    <rPh sb="25" eb="27">
      <t>ジカン</t>
    </rPh>
    <rPh sb="29" eb="30">
      <t>キ</t>
    </rPh>
    <rPh sb="30" eb="31">
      <t>イ</t>
    </rPh>
    <rPh sb="31" eb="32">
      <t>クダ</t>
    </rPh>
    <rPh sb="36" eb="37">
      <t>タト</t>
    </rPh>
    <rPh sb="39" eb="41">
      <t>シュルイ</t>
    </rPh>
    <rPh sb="42" eb="44">
      <t>シュツリョク</t>
    </rPh>
    <rPh sb="44" eb="46">
      <t>キボ</t>
    </rPh>
    <rPh sb="47" eb="48">
      <t>ヨウ</t>
    </rPh>
    <rPh sb="51" eb="53">
      <t>シュトク</t>
    </rPh>
    <rPh sb="53" eb="54">
      <t>ネン</t>
    </rPh>
    <rPh sb="92" eb="94">
      <t>ジカン</t>
    </rPh>
    <rPh sb="97" eb="98">
      <t>ニュウ</t>
    </rPh>
    <rPh sb="103" eb="105">
      <t>タンイ</t>
    </rPh>
    <rPh sb="106" eb="108">
      <t>ジカン</t>
    </rPh>
    <phoneticPr fontId="4"/>
  </si>
  <si>
    <t>主な木質バイオマスの種類</t>
    <rPh sb="0" eb="1">
      <t>オモ</t>
    </rPh>
    <rPh sb="2" eb="4">
      <t>モクシツ</t>
    </rPh>
    <rPh sb="10" eb="12">
      <t>シュルイ</t>
    </rPh>
    <phoneticPr fontId="4"/>
  </si>
  <si>
    <t>（※１）絶乾とは絶乾比重（含水率０％）に基づき算出された実重量を指します。
（※２）木製パレットから製造されたチップについては③となります。
（※３）輸入丸太を加工した後の残材から製造されたチップについては②となります。輸入した丸太を全てチップにした場合のみ⑤にご記入下さい。</t>
    <rPh sb="4" eb="5">
      <t>ゼツ</t>
    </rPh>
    <rPh sb="75" eb="77">
      <t>ユニュウ</t>
    </rPh>
    <phoneticPr fontId="4"/>
  </si>
  <si>
    <t>輸入丸太を用いて国内で製造されたチップ（輸入した丸太を全てチップにした場合に限る。）（※３）</t>
    <rPh sb="2" eb="4">
      <t>マルタ</t>
    </rPh>
    <rPh sb="5" eb="6">
      <t>モチ</t>
    </rPh>
    <rPh sb="38" eb="39">
      <t>カギ</t>
    </rPh>
    <phoneticPr fontId="4"/>
  </si>
  <si>
    <t>④：ボイラーの取得年を西暦でご記入下さい。</t>
    <rPh sb="7" eb="9">
      <t>シュトク</t>
    </rPh>
    <rPh sb="9" eb="10">
      <t>ドシ</t>
    </rPh>
    <rPh sb="11" eb="13">
      <t>セイレキ</t>
    </rPh>
    <rPh sb="15" eb="17">
      <t>キニュウ</t>
    </rPh>
    <rPh sb="17" eb="18">
      <t>クダ</t>
    </rPh>
    <phoneticPr fontId="4"/>
  </si>
  <si>
    <t>⑤：種類、出力規模、用途及び取得年（①～④で回答済み）が同じボイラーがある場合は、当該ボイラーの合計所有基数をご記入下さい。</t>
    <rPh sb="2" eb="4">
      <t>シュルイ</t>
    </rPh>
    <rPh sb="5" eb="7">
      <t>シュツリョク</t>
    </rPh>
    <rPh sb="7" eb="9">
      <t>キボ</t>
    </rPh>
    <rPh sb="10" eb="11">
      <t>ヨウ</t>
    </rPh>
    <rPh sb="11" eb="12">
      <t>ト</t>
    </rPh>
    <rPh sb="12" eb="13">
      <t>オヨ</t>
    </rPh>
    <rPh sb="14" eb="16">
      <t>シュトク</t>
    </rPh>
    <rPh sb="16" eb="17">
      <t>ネン</t>
    </rPh>
    <rPh sb="22" eb="24">
      <t>カイトウ</t>
    </rPh>
    <rPh sb="24" eb="25">
      <t>ズ</t>
    </rPh>
    <rPh sb="28" eb="29">
      <t>オナ</t>
    </rPh>
    <rPh sb="37" eb="39">
      <t>バアイ</t>
    </rPh>
    <rPh sb="41" eb="43">
      <t>トウガイ</t>
    </rPh>
    <rPh sb="48" eb="50">
      <t>ゴウケイ</t>
    </rPh>
    <rPh sb="52" eb="53">
      <t>モト</t>
    </rPh>
    <rPh sb="57" eb="58">
      <t>イ</t>
    </rPh>
    <phoneticPr fontId="4"/>
  </si>
  <si>
    <t>⑥：調査期間内におけるボイラーの１年当たりの平均稼働日数をご記入下さい（例えば種類、出力規模、用途及び取得年（①～④で回答済み）が同じボイラー
     が３つある場合はこれらの平均稼働日数をご記入下さい。（単位：日））</t>
    <rPh sb="2" eb="4">
      <t>チョウサ</t>
    </rPh>
    <rPh sb="4" eb="7">
      <t>キカンナイ</t>
    </rPh>
    <rPh sb="17" eb="18">
      <t>ネン</t>
    </rPh>
    <rPh sb="18" eb="19">
      <t>ア</t>
    </rPh>
    <rPh sb="22" eb="24">
      <t>ヘイキン</t>
    </rPh>
    <rPh sb="24" eb="26">
      <t>カドウ</t>
    </rPh>
    <rPh sb="26" eb="28">
      <t>ニッスウ</t>
    </rPh>
    <rPh sb="30" eb="31">
      <t>キ</t>
    </rPh>
    <rPh sb="31" eb="32">
      <t>イ</t>
    </rPh>
    <rPh sb="32" eb="33">
      <t>クダ</t>
    </rPh>
    <rPh sb="36" eb="37">
      <t>タト</t>
    </rPh>
    <rPh sb="42" eb="44">
      <t>シュツリョク</t>
    </rPh>
    <rPh sb="44" eb="46">
      <t>キボ</t>
    </rPh>
    <rPh sb="47" eb="48">
      <t>ヨウ</t>
    </rPh>
    <rPh sb="49" eb="50">
      <t>オヨ</t>
    </rPh>
    <rPh sb="51" eb="53">
      <t>シュトク</t>
    </rPh>
    <rPh sb="53" eb="54">
      <t>ネン</t>
    </rPh>
    <rPh sb="82" eb="84">
      <t>バアイ</t>
    </rPh>
    <rPh sb="89" eb="91">
      <t>ヘイキン</t>
    </rPh>
    <rPh sb="91" eb="93">
      <t>カドウ</t>
    </rPh>
    <rPh sb="93" eb="95">
      <t>ニッスウ</t>
    </rPh>
    <rPh sb="97" eb="99">
      <t>キニュウ</t>
    </rPh>
    <rPh sb="99" eb="100">
      <t>クダ</t>
    </rPh>
    <rPh sb="104" eb="106">
      <t>タンイ</t>
    </rPh>
    <rPh sb="107" eb="108">
      <t>ニチ</t>
    </rPh>
    <phoneticPr fontId="4"/>
  </si>
  <si>
    <t>輸入丸太を用いて国内で製造されたチップ（輸入した丸太を全てチップにした場合に限る。）（※３）</t>
    <rPh sb="38" eb="39">
      <t>カギ</t>
    </rPh>
    <phoneticPr fontId="4"/>
  </si>
  <si>
    <t>電話</t>
    <rPh sb="0" eb="2">
      <t>デンワ</t>
    </rPh>
    <phoneticPr fontId="4"/>
  </si>
  <si>
    <t>氏名</t>
    <rPh sb="0" eb="2">
      <t>シメイ</t>
    </rPh>
    <phoneticPr fontId="4"/>
  </si>
  <si>
    <r>
      <t>都道府県</t>
    </r>
    <r>
      <rPr>
        <sz val="8"/>
        <rFont val="ＭＳ Ｐゴシック"/>
        <family val="3"/>
        <charset val="128"/>
      </rPr>
      <t>（又は市町村）</t>
    </r>
    <r>
      <rPr>
        <sz val="11"/>
        <rFont val="ＭＳ Ｐゴシック"/>
        <family val="3"/>
        <charset val="128"/>
      </rPr>
      <t xml:space="preserve">
担当者
連絡先</t>
    </r>
    <rPh sb="5" eb="6">
      <t>マタ</t>
    </rPh>
    <rPh sb="7" eb="10">
      <t>シチョウソン</t>
    </rPh>
    <rPh sb="12" eb="15">
      <t>タントウシャ</t>
    </rPh>
    <rPh sb="16" eb="19">
      <t>レンラクサキ</t>
    </rPh>
    <phoneticPr fontId="4"/>
  </si>
  <si>
    <t>記入に当たり、ご不明な点があった場合のお問い合わせ先及び調査票の提出先です。</t>
    <rPh sb="0" eb="2">
      <t>キニュウ</t>
    </rPh>
    <rPh sb="3" eb="4">
      <t>ア</t>
    </rPh>
    <rPh sb="8" eb="10">
      <t>フメイ</t>
    </rPh>
    <rPh sb="11" eb="12">
      <t>テン</t>
    </rPh>
    <rPh sb="16" eb="18">
      <t>バアイ</t>
    </rPh>
    <rPh sb="20" eb="21">
      <t>ト</t>
    </rPh>
    <rPh sb="22" eb="23">
      <t>ア</t>
    </rPh>
    <rPh sb="25" eb="26">
      <t>サキ</t>
    </rPh>
    <rPh sb="26" eb="27">
      <t>オヨ</t>
    </rPh>
    <rPh sb="28" eb="31">
      <t>チョウサヒョウ</t>
    </rPh>
    <rPh sb="32" eb="34">
      <t>テイシュツ</t>
    </rPh>
    <rPh sb="34" eb="35">
      <t>サキ</t>
    </rPh>
    <phoneticPr fontId="4"/>
  </si>
  <si>
    <r>
      <t>木材の加工時等に発生する端材及び樹皮等の残材から製造されたチップ</t>
    </r>
    <r>
      <rPr>
        <sz val="11"/>
        <rFont val="ＭＳ Ｐゴシック"/>
        <family val="3"/>
        <charset val="128"/>
      </rPr>
      <t>（国産材から製造されたか、輸入材から製造されたかを問わない。）</t>
    </r>
    <rPh sb="33" eb="36">
      <t>コクサンザイ</t>
    </rPh>
    <rPh sb="38" eb="40">
      <t>セイゾウ</t>
    </rPh>
    <rPh sb="45" eb="48">
      <t>ユニュウザイ</t>
    </rPh>
    <rPh sb="50" eb="52">
      <t>セイゾウ</t>
    </rPh>
    <rPh sb="57" eb="58">
      <t>ト</t>
    </rPh>
    <phoneticPr fontId="4"/>
  </si>
  <si>
    <r>
      <rPr>
        <u/>
        <sz val="11"/>
        <rFont val="ＭＳ Ｐゴシック"/>
        <family val="3"/>
        <charset val="128"/>
      </rPr>
      <t>第６-1表の（１）でお答えいただいた木材チップのうち、</t>
    </r>
    <r>
      <rPr>
        <sz val="11"/>
        <rFont val="ＭＳ Ｐゴシック"/>
        <family val="3"/>
        <charset val="128"/>
      </rPr>
      <t>入荷の段階では、燃料用ではなく製品の原料として入荷又は自社で製造した木材チップ（つまり、製紙、パーティクルボード及び繊維板の原料として入荷又は製造したが、結果として燃料に転用した木材チップ）が存在する場合はその数量をご記入下さい。</t>
    </r>
    <rPh sb="0" eb="1">
      <t>ダイ</t>
    </rPh>
    <rPh sb="4" eb="5">
      <t>ヒョウ</t>
    </rPh>
    <phoneticPr fontId="4"/>
  </si>
  <si>
    <t>※複数の事業を行っている場合は、代表的な
　 事業を選び、番号をご記入下さい。</t>
    <rPh sb="1" eb="3">
      <t>フクスウ</t>
    </rPh>
    <rPh sb="4" eb="6">
      <t>ジギョウ</t>
    </rPh>
    <rPh sb="7" eb="8">
      <t>オコナ</t>
    </rPh>
    <rPh sb="12" eb="14">
      <t>バアイ</t>
    </rPh>
    <rPh sb="16" eb="19">
      <t>ダイヒョウテキ</t>
    </rPh>
    <rPh sb="23" eb="24">
      <t>コト</t>
    </rPh>
    <rPh sb="24" eb="25">
      <t>ギョウ</t>
    </rPh>
    <rPh sb="26" eb="27">
      <t>エラ</t>
    </rPh>
    <rPh sb="29" eb="31">
      <t>バンゴウ</t>
    </rPh>
    <rPh sb="33" eb="35">
      <t>キニュウ</t>
    </rPh>
    <rPh sb="35" eb="36">
      <t>クダ</t>
    </rPh>
    <phoneticPr fontId="4"/>
  </si>
  <si>
    <t>※調査時点における事業所内の従業員数に
　 ついて、パート等も含めた全従業員数をご
 　記入下さい。</t>
    <rPh sb="1" eb="3">
      <t>チョウサ</t>
    </rPh>
    <rPh sb="3" eb="5">
      <t>ジテン</t>
    </rPh>
    <rPh sb="9" eb="12">
      <t>ジギョウショ</t>
    </rPh>
    <rPh sb="12" eb="13">
      <t>ナイ</t>
    </rPh>
    <rPh sb="14" eb="17">
      <t>ジュウギョウイン</t>
    </rPh>
    <rPh sb="17" eb="18">
      <t>スウ</t>
    </rPh>
    <rPh sb="29" eb="30">
      <t>トウ</t>
    </rPh>
    <rPh sb="31" eb="32">
      <t>フク</t>
    </rPh>
    <rPh sb="34" eb="35">
      <t>ゼン</t>
    </rPh>
    <rPh sb="35" eb="38">
      <t>ジュウギョウイン</t>
    </rPh>
    <rPh sb="38" eb="39">
      <t>スウ</t>
    </rPh>
    <rPh sb="44" eb="46">
      <t>キニュウ</t>
    </rPh>
    <rPh sb="46" eb="47">
      <t>クダ</t>
    </rPh>
    <phoneticPr fontId="4"/>
  </si>
  <si>
    <t>〈法人番号について〉</t>
    <rPh sb="1" eb="3">
      <t>ホウジン</t>
    </rPh>
    <rPh sb="3" eb="5">
      <t>バンゴウ</t>
    </rPh>
    <phoneticPr fontId="4"/>
  </si>
  <si>
    <t>⑨</t>
    <phoneticPr fontId="4"/>
  </si>
  <si>
    <t>（３）事業所内で利用した薪、木粉（おが粉）の数量の合計をご記入下さい。（単位：数量＝t/年)</t>
    <rPh sb="3" eb="6">
      <t>ジギョウショ</t>
    </rPh>
    <rPh sb="6" eb="7">
      <t>ナイ</t>
    </rPh>
    <rPh sb="8" eb="10">
      <t>リヨウ</t>
    </rPh>
    <rPh sb="22" eb="23">
      <t>カズ</t>
    </rPh>
    <rPh sb="23" eb="24">
      <t>リョウ</t>
    </rPh>
    <rPh sb="25" eb="27">
      <t>ゴウケイ</t>
    </rPh>
    <rPh sb="29" eb="31">
      <t>キニュウ</t>
    </rPh>
    <rPh sb="31" eb="32">
      <t>クダ</t>
    </rPh>
    <phoneticPr fontId="4"/>
  </si>
  <si>
    <t>利用した木粉（おが粉）の合計</t>
  </si>
  <si>
    <t>数　量</t>
    <rPh sb="0" eb="1">
      <t>カズ</t>
    </rPh>
    <rPh sb="2" eb="3">
      <t>リョウ</t>
    </rPh>
    <phoneticPr fontId="4"/>
  </si>
  <si>
    <t>利用した木質ペレットの由来</t>
    <rPh sb="0" eb="2">
      <t>リヨウ</t>
    </rPh>
    <rPh sb="4" eb="6">
      <t>モクシツ</t>
    </rPh>
    <phoneticPr fontId="4"/>
  </si>
  <si>
    <t>輸入された木質ペレット</t>
    <rPh sb="0" eb="2">
      <t>ユニュウ</t>
    </rPh>
    <rPh sb="5" eb="7">
      <t>モクシツ</t>
    </rPh>
    <phoneticPr fontId="4"/>
  </si>
  <si>
    <t>国内で製造された木質ペレット（国産材から製造されたか、輸入材から製造されたかを問わない。）</t>
    <rPh sb="0" eb="2">
      <t>コクナイ</t>
    </rPh>
    <rPh sb="8" eb="10">
      <t>モクシツ</t>
    </rPh>
    <rPh sb="15" eb="18">
      <t>コクサンザイ</t>
    </rPh>
    <rPh sb="20" eb="22">
      <t>セイゾウ</t>
    </rPh>
    <rPh sb="27" eb="30">
      <t>ユニュウザイ</t>
    </rPh>
    <rPh sb="32" eb="34">
      <t>セイゾウ</t>
    </rPh>
    <rPh sb="39" eb="40">
      <t>ト</t>
    </rPh>
    <phoneticPr fontId="4"/>
  </si>
  <si>
    <r>
      <t>２．法人の方は、</t>
    </r>
    <r>
      <rPr>
        <b/>
        <sz val="12"/>
        <rFont val="ＭＳ Ｐゴシック"/>
        <family val="3"/>
        <charset val="128"/>
      </rPr>
      <t>法人番号（13桁）</t>
    </r>
    <r>
      <rPr>
        <sz val="12"/>
        <rFont val="ＭＳ Ｐゴシック"/>
        <family val="3"/>
        <charset val="128"/>
      </rPr>
      <t>の記入をお願いします。</t>
    </r>
    <rPh sb="2" eb="4">
      <t>ホウジン</t>
    </rPh>
    <rPh sb="5" eb="6">
      <t>カタ</t>
    </rPh>
    <rPh sb="8" eb="10">
      <t>ホウジン</t>
    </rPh>
    <rPh sb="10" eb="12">
      <t>バンゴウ</t>
    </rPh>
    <rPh sb="15" eb="16">
      <t>ケタ</t>
    </rPh>
    <rPh sb="18" eb="20">
      <t>キニュウ</t>
    </rPh>
    <rPh sb="22" eb="23">
      <t>ネガ</t>
    </rPh>
    <phoneticPr fontId="4"/>
  </si>
  <si>
    <t>従　　　　業　　　　員　　　　数</t>
    <rPh sb="0" eb="1">
      <t>ジュウ</t>
    </rPh>
    <rPh sb="5" eb="6">
      <t>ギョウ</t>
    </rPh>
    <rPh sb="10" eb="11">
      <t>イン</t>
    </rPh>
    <rPh sb="15" eb="16">
      <t>スウ</t>
    </rPh>
    <phoneticPr fontId="4"/>
  </si>
  <si>
    <t>事　　　　業　　　　所　　　　の　　　　業　　　　種
（ 別 紙 の 選 択 肢 か ら お 選 び 下 さ い ）</t>
    <rPh sb="0" eb="1">
      <t>コト</t>
    </rPh>
    <rPh sb="5" eb="6">
      <t>ギョウ</t>
    </rPh>
    <rPh sb="10" eb="11">
      <t>ショ</t>
    </rPh>
    <rPh sb="20" eb="21">
      <t>ギョウ</t>
    </rPh>
    <rPh sb="25" eb="26">
      <t>タネ</t>
    </rPh>
    <rPh sb="29" eb="30">
      <t>ベツ</t>
    </rPh>
    <rPh sb="31" eb="32">
      <t>カミ</t>
    </rPh>
    <rPh sb="35" eb="36">
      <t>セン</t>
    </rPh>
    <rPh sb="37" eb="38">
      <t>タク</t>
    </rPh>
    <rPh sb="39" eb="40">
      <t>アシ</t>
    </rPh>
    <rPh sb="47" eb="48">
      <t>エラ</t>
    </rPh>
    <rPh sb="51" eb="52">
      <t>クダ</t>
    </rPh>
    <phoneticPr fontId="4"/>
  </si>
  <si>
    <t>⑧：発電機の廃熱を利用する熱電併給を行っている場合は「○」をご記入下さい。</t>
    <rPh sb="2" eb="4">
      <t>ハツデン</t>
    </rPh>
    <rPh sb="4" eb="5">
      <t>キ</t>
    </rPh>
    <rPh sb="6" eb="7">
      <t>ハイ</t>
    </rPh>
    <rPh sb="7" eb="8">
      <t>ネツ</t>
    </rPh>
    <rPh sb="9" eb="11">
      <t>リヨウ</t>
    </rPh>
    <rPh sb="13" eb="14">
      <t>ネツ</t>
    </rPh>
    <rPh sb="14" eb="15">
      <t>デン</t>
    </rPh>
    <rPh sb="15" eb="17">
      <t>ヘイキュウ</t>
    </rPh>
    <rPh sb="18" eb="19">
      <t>オコナ</t>
    </rPh>
    <rPh sb="23" eb="25">
      <t>バアイ</t>
    </rPh>
    <rPh sb="31" eb="33">
      <t>キニュウ</t>
    </rPh>
    <rPh sb="33" eb="34">
      <t>クダ</t>
    </rPh>
    <phoneticPr fontId="4"/>
  </si>
  <si>
    <t>（２）事業所内で利用した木質ペレットの合計及びこれら木質ペレットの由来をご記入下さい。（単位：数量＝t/年)</t>
    <rPh sb="3" eb="6">
      <t>ジギョウショ</t>
    </rPh>
    <rPh sb="6" eb="7">
      <t>ナイ</t>
    </rPh>
    <rPh sb="8" eb="10">
      <t>リヨウ</t>
    </rPh>
    <rPh sb="12" eb="14">
      <t>モクシツ</t>
    </rPh>
    <rPh sb="26" eb="28">
      <t>モクシツ</t>
    </rPh>
    <rPh sb="37" eb="39">
      <t>キニュウ</t>
    </rPh>
    <rPh sb="39" eb="40">
      <t>クダ</t>
    </rPh>
    <phoneticPr fontId="4"/>
  </si>
  <si>
    <t>市区町村</t>
    <rPh sb="0" eb="4">
      <t>シクチョウソン</t>
    </rPh>
    <phoneticPr fontId="4"/>
  </si>
  <si>
    <t>郵便番号</t>
    <rPh sb="0" eb="2">
      <t>ユウビン</t>
    </rPh>
    <rPh sb="2" eb="4">
      <t>バンゴウ</t>
    </rPh>
    <phoneticPr fontId="4"/>
  </si>
  <si>
    <t>住所</t>
    <rPh sb="0" eb="2">
      <t>ジュウショ</t>
    </rPh>
    <phoneticPr fontId="4"/>
  </si>
  <si>
    <t>電話番号</t>
    <rPh sb="0" eb="2">
      <t>デンワ</t>
    </rPh>
    <rPh sb="2" eb="4">
      <t>バンゴウ</t>
    </rPh>
    <phoneticPr fontId="4"/>
  </si>
  <si>
    <t>灰の処理方法</t>
    <rPh sb="0" eb="1">
      <t>ハイ</t>
    </rPh>
    <rPh sb="2" eb="4">
      <t>ショリ</t>
    </rPh>
    <rPh sb="4" eb="6">
      <t>ホウホウ</t>
    </rPh>
    <phoneticPr fontId="4"/>
  </si>
  <si>
    <t>発電機の種類</t>
    <rPh sb="0" eb="3">
      <t>ハツデンキ</t>
    </rPh>
    <rPh sb="4" eb="6">
      <t>シュルイ</t>
    </rPh>
    <phoneticPr fontId="4"/>
  </si>
  <si>
    <t>ボイラーの種類</t>
    <rPh sb="5" eb="7">
      <t>シュルイ</t>
    </rPh>
    <phoneticPr fontId="4"/>
  </si>
  <si>
    <t>（絶乾t/年）</t>
    <rPh sb="1" eb="2">
      <t>ゼツ</t>
    </rPh>
    <rPh sb="2" eb="3">
      <t>カン</t>
    </rPh>
    <rPh sb="5" eb="6">
      <t>ネン</t>
    </rPh>
    <phoneticPr fontId="4"/>
  </si>
  <si>
    <t>他社から</t>
    <rPh sb="0" eb="2">
      <t>タシャ</t>
    </rPh>
    <phoneticPr fontId="4"/>
  </si>
  <si>
    <t>自社製造</t>
    <rPh sb="0" eb="2">
      <t>ジシャ</t>
    </rPh>
    <rPh sb="2" eb="4">
      <t>セイゾウ</t>
    </rPh>
    <phoneticPr fontId="4"/>
  </si>
  <si>
    <t>（t/年）</t>
    <rPh sb="3" eb="4">
      <t>ネン</t>
    </rPh>
    <phoneticPr fontId="4"/>
  </si>
  <si>
    <t>客体整理番号</t>
    <phoneticPr fontId="4"/>
  </si>
  <si>
    <t>県番号</t>
    <phoneticPr fontId="4"/>
  </si>
  <si>
    <t>年</t>
  </si>
  <si>
    <t>木質バイオマスエネルギー利用動向調査票</t>
    <phoneticPr fontId="4"/>
  </si>
  <si>
    <t>　　林 野 庁　</t>
    <phoneticPr fontId="4"/>
  </si>
  <si>
    <t xml:space="preserve">・この調査の対象となるのは、木質バイオマスエネルギーを利用している発電機及びボイラーを有する全ての事業所です。
</t>
    <rPh sb="14" eb="16">
      <t>モクシツ</t>
    </rPh>
    <rPh sb="27" eb="29">
      <t>リヨウ</t>
    </rPh>
    <rPh sb="33" eb="35">
      <t>ハツデン</t>
    </rPh>
    <rPh sb="35" eb="36">
      <t>キ</t>
    </rPh>
    <rPh sb="36" eb="37">
      <t>オヨ</t>
    </rPh>
    <rPh sb="43" eb="44">
      <t>ユウ</t>
    </rPh>
    <rPh sb="46" eb="47">
      <t>スベ</t>
    </rPh>
    <rPh sb="49" eb="52">
      <t>ジギョウショ</t>
    </rPh>
    <phoneticPr fontId="4"/>
  </si>
  <si>
    <t xml:space="preserve">・木質バイオマスとは、木材チップ、木質ペレット、薪、木粉（おが粉）等を指します。
また、次の由来のものとします（国産材に限らず輸入材を利用しているものも含みます）。
①間伐材・主伐材・除伐材及び林地残材（末木枝条、被害木等）を由来とするもの、②木材の加工時等に発生する端材、おが屑及び樹皮等の残材を由来とするもの、③建設資材廃材を由来とするもの、④剪定枝、ダム流木等の森林以外を由来とするもの。
</t>
    <phoneticPr fontId="4"/>
  </si>
  <si>
    <t>・回答は、法人ごとではなく、事業所ごとにお願いします。</t>
    <phoneticPr fontId="4"/>
  </si>
  <si>
    <t xml:space="preserve">
</t>
    <phoneticPr fontId="4"/>
  </si>
  <si>
    <t xml:space="preserve">・ご記入に当たっては、各表の記入上の留意事項を必ずご覧下さい。また、別紙の記入例を参考にして下
</t>
    <rPh sb="2" eb="4">
      <t>キニュウ</t>
    </rPh>
    <rPh sb="5" eb="6">
      <t>ア</t>
    </rPh>
    <rPh sb="11" eb="12">
      <t>カク</t>
    </rPh>
    <rPh sb="12" eb="13">
      <t>ヒョウ</t>
    </rPh>
    <rPh sb="14" eb="17">
      <t>キニュウジョウ</t>
    </rPh>
    <rPh sb="18" eb="20">
      <t>リュウイ</t>
    </rPh>
    <rPh sb="20" eb="22">
      <t>ジコウ</t>
    </rPh>
    <rPh sb="23" eb="24">
      <t>カナラ</t>
    </rPh>
    <rPh sb="26" eb="27">
      <t>ラン</t>
    </rPh>
    <rPh sb="27" eb="28">
      <t>クダ</t>
    </rPh>
    <rPh sb="34" eb="36">
      <t>ベッシ</t>
    </rPh>
    <rPh sb="37" eb="39">
      <t>キニュウ</t>
    </rPh>
    <rPh sb="39" eb="40">
      <t>レイ</t>
    </rPh>
    <rPh sb="41" eb="43">
      <t>サンコウ</t>
    </rPh>
    <rPh sb="46" eb="47">
      <t>クダ</t>
    </rPh>
    <phoneticPr fontId="4"/>
  </si>
  <si>
    <t>さい。</t>
    <phoneticPr fontId="4"/>
  </si>
  <si>
    <t>・集計の都合上、セルの位置が変わるような列、行の挿入等の変更はしないで下さい。</t>
    <phoneticPr fontId="4"/>
  </si>
  <si>
    <t>※以下は名簿情報として都道府県（市町村）及び林野庁で把握するためのものであり、公表は一切いた
    しません。</t>
    <phoneticPr fontId="4"/>
  </si>
  <si>
    <t>－</t>
    <phoneticPr fontId="4"/>
  </si>
  <si>
    <t>担当
部署</t>
    <rPh sb="0" eb="2">
      <t>タントウ</t>
    </rPh>
    <rPh sb="3" eb="5">
      <t>ブショ</t>
    </rPh>
    <phoneticPr fontId="4"/>
  </si>
  <si>
    <t>－</t>
    <phoneticPr fontId="4"/>
  </si>
  <si>
    <t>メール
アドレス</t>
    <phoneticPr fontId="4"/>
  </si>
  <si>
    <t>（下記の選択肢からお選び下さい。）</t>
    <phoneticPr fontId="4"/>
  </si>
  <si>
    <t>都道府県名</t>
    <rPh sb="0" eb="4">
      <t>トドウフケン</t>
    </rPh>
    <rPh sb="4" eb="5">
      <t>メイ</t>
    </rPh>
    <phoneticPr fontId="4"/>
  </si>
  <si>
    <t>業種</t>
    <rPh sb="0" eb="2">
      <t>ギョウシュ</t>
    </rPh>
    <phoneticPr fontId="4"/>
  </si>
  <si>
    <t>混焼で利用している主な燃料（非木質バイオマス）</t>
    <rPh sb="0" eb="2">
      <t>コンショウ</t>
    </rPh>
    <rPh sb="3" eb="5">
      <t>リヨウ</t>
    </rPh>
    <rPh sb="9" eb="10">
      <t>オモ</t>
    </rPh>
    <rPh sb="11" eb="13">
      <t>ネンリョウ</t>
    </rPh>
    <phoneticPr fontId="4"/>
  </si>
  <si>
    <t>北海道</t>
    <phoneticPr fontId="4"/>
  </si>
  <si>
    <t>製材業、木製品製造業</t>
    <rPh sb="0" eb="2">
      <t>セイザイ</t>
    </rPh>
    <rPh sb="2" eb="3">
      <t>ギョウ</t>
    </rPh>
    <rPh sb="4" eb="7">
      <t>モクセイヒン</t>
    </rPh>
    <rPh sb="7" eb="10">
      <t>セイゾウギョウ</t>
    </rPh>
    <phoneticPr fontId="4"/>
  </si>
  <si>
    <t>産業廃棄物として処理（自社で処理場への運搬を行っている場合）</t>
    <rPh sb="0" eb="2">
      <t>サンギョウ</t>
    </rPh>
    <rPh sb="2" eb="5">
      <t>ハイキブツ</t>
    </rPh>
    <rPh sb="8" eb="10">
      <t>ショリ</t>
    </rPh>
    <rPh sb="11" eb="13">
      <t>ジシャ</t>
    </rPh>
    <rPh sb="14" eb="16">
      <t>ショリ</t>
    </rPh>
    <rPh sb="16" eb="17">
      <t>ジョウ</t>
    </rPh>
    <rPh sb="19" eb="21">
      <t>ウンパン</t>
    </rPh>
    <rPh sb="22" eb="23">
      <t>オコナ</t>
    </rPh>
    <rPh sb="27" eb="29">
      <t>バアイ</t>
    </rPh>
    <phoneticPr fontId="4"/>
  </si>
  <si>
    <t>ア</t>
    <phoneticPr fontId="4"/>
  </si>
  <si>
    <t>PKS（ヤシ殻）</t>
    <rPh sb="6" eb="7">
      <t>カラ</t>
    </rPh>
    <phoneticPr fontId="4"/>
  </si>
  <si>
    <t>青森県</t>
    <rPh sb="2" eb="3">
      <t>ケン</t>
    </rPh>
    <phoneticPr fontId="4"/>
  </si>
  <si>
    <t>合板製造業</t>
    <rPh sb="0" eb="2">
      <t>ゴウバン</t>
    </rPh>
    <rPh sb="2" eb="5">
      <t>セイゾウギョウ</t>
    </rPh>
    <phoneticPr fontId="4"/>
  </si>
  <si>
    <t>産業廃棄物として処理（処理場への運搬について、他の業者に委託等を行っている場合）</t>
    <rPh sb="0" eb="2">
      <t>サンギョウ</t>
    </rPh>
    <rPh sb="2" eb="5">
      <t>ハイキブツ</t>
    </rPh>
    <rPh sb="8" eb="10">
      <t>ショリ</t>
    </rPh>
    <rPh sb="11" eb="14">
      <t>ショリジョウ</t>
    </rPh>
    <rPh sb="16" eb="18">
      <t>ウンパン</t>
    </rPh>
    <rPh sb="23" eb="24">
      <t>ホカ</t>
    </rPh>
    <rPh sb="25" eb="27">
      <t>ギョウシャ</t>
    </rPh>
    <rPh sb="28" eb="30">
      <t>イタク</t>
    </rPh>
    <rPh sb="30" eb="31">
      <t>トウ</t>
    </rPh>
    <rPh sb="32" eb="33">
      <t>オコナ</t>
    </rPh>
    <rPh sb="37" eb="39">
      <t>バアイ</t>
    </rPh>
    <phoneticPr fontId="4"/>
  </si>
  <si>
    <t>イ</t>
    <phoneticPr fontId="4"/>
  </si>
  <si>
    <t>廃棄物固形燃料</t>
    <rPh sb="0" eb="3">
      <t>ハイキブツ</t>
    </rPh>
    <rPh sb="3" eb="5">
      <t>コケイ</t>
    </rPh>
    <rPh sb="5" eb="7">
      <t>ネンリョウ</t>
    </rPh>
    <phoneticPr fontId="4"/>
  </si>
  <si>
    <t>岩手県</t>
    <rPh sb="2" eb="3">
      <t>ケン</t>
    </rPh>
    <phoneticPr fontId="4"/>
  </si>
  <si>
    <t>集成材製造業</t>
    <rPh sb="0" eb="3">
      <t>シュウセイザイ</t>
    </rPh>
    <rPh sb="3" eb="6">
      <t>セイゾウギョウ</t>
    </rPh>
    <phoneticPr fontId="4"/>
  </si>
  <si>
    <t>自社にて農業用（肥料等）に使用</t>
    <rPh sb="0" eb="2">
      <t>ジシャ</t>
    </rPh>
    <rPh sb="4" eb="7">
      <t>ノウギョウヨウ</t>
    </rPh>
    <rPh sb="13" eb="15">
      <t>シヨウ</t>
    </rPh>
    <phoneticPr fontId="4"/>
  </si>
  <si>
    <t>ウ</t>
    <phoneticPr fontId="4"/>
  </si>
  <si>
    <t>バイオディーゼル燃料</t>
    <rPh sb="8" eb="10">
      <t>ネンリョウ</t>
    </rPh>
    <phoneticPr fontId="4"/>
  </si>
  <si>
    <t>宮城県</t>
    <rPh sb="2" eb="3">
      <t>ケン</t>
    </rPh>
    <phoneticPr fontId="4"/>
  </si>
  <si>
    <t>建築用木製組立材料製造業（プレカット）</t>
    <rPh sb="0" eb="2">
      <t>ケンチク</t>
    </rPh>
    <rPh sb="2" eb="3">
      <t>ヨウ</t>
    </rPh>
    <rPh sb="3" eb="5">
      <t>モクセイ</t>
    </rPh>
    <rPh sb="5" eb="7">
      <t>クミタテ</t>
    </rPh>
    <rPh sb="7" eb="9">
      <t>ザイリョウ</t>
    </rPh>
    <rPh sb="9" eb="12">
      <t>セイゾウギョウ</t>
    </rPh>
    <phoneticPr fontId="4"/>
  </si>
  <si>
    <t>自社以外で農業用（肥料等）として使用（灰等の販売を行っている場合も含む。）</t>
    <rPh sb="0" eb="2">
      <t>ジシャ</t>
    </rPh>
    <rPh sb="2" eb="4">
      <t>イガイ</t>
    </rPh>
    <rPh sb="9" eb="11">
      <t>ヒリョウ</t>
    </rPh>
    <rPh sb="11" eb="12">
      <t>トウ</t>
    </rPh>
    <rPh sb="16" eb="18">
      <t>シヨウ</t>
    </rPh>
    <rPh sb="20" eb="21">
      <t>トウ</t>
    </rPh>
    <phoneticPr fontId="4"/>
  </si>
  <si>
    <t>エ</t>
    <phoneticPr fontId="4"/>
  </si>
  <si>
    <t>メタンガス</t>
    <phoneticPr fontId="4"/>
  </si>
  <si>
    <t>秋田県</t>
    <rPh sb="2" eb="3">
      <t>ケン</t>
    </rPh>
    <phoneticPr fontId="4"/>
  </si>
  <si>
    <t>パーティクルボード製造業</t>
    <rPh sb="9" eb="12">
      <t>セイゾウギョウ</t>
    </rPh>
    <phoneticPr fontId="4"/>
  </si>
  <si>
    <t>自社にて農業用（肥料等）以外の用途で使用</t>
    <rPh sb="0" eb="2">
      <t>ジシャ</t>
    </rPh>
    <rPh sb="8" eb="10">
      <t>ヒリョウ</t>
    </rPh>
    <rPh sb="10" eb="11">
      <t>トウ</t>
    </rPh>
    <rPh sb="12" eb="14">
      <t>イガイ</t>
    </rPh>
    <rPh sb="15" eb="17">
      <t>ヨウト</t>
    </rPh>
    <rPh sb="18" eb="20">
      <t>シヨウ</t>
    </rPh>
    <phoneticPr fontId="4"/>
  </si>
  <si>
    <t>オ</t>
    <phoneticPr fontId="4"/>
  </si>
  <si>
    <t>もみ殻</t>
    <rPh sb="2" eb="3">
      <t>カラ</t>
    </rPh>
    <phoneticPr fontId="4"/>
  </si>
  <si>
    <t>山形県</t>
    <rPh sb="2" eb="3">
      <t>ケン</t>
    </rPh>
    <phoneticPr fontId="4"/>
  </si>
  <si>
    <t>繊維板製造業</t>
    <rPh sb="0" eb="3">
      <t>センイバン</t>
    </rPh>
    <rPh sb="3" eb="6">
      <t>セイゾウギョウ</t>
    </rPh>
    <phoneticPr fontId="4"/>
  </si>
  <si>
    <t>自社以外で農業用（肥料等）以外の用途で使用（灰等の販売を行っている場合も含む。）</t>
    <rPh sb="0" eb="2">
      <t>ジシャ</t>
    </rPh>
    <rPh sb="2" eb="4">
      <t>イガイ</t>
    </rPh>
    <rPh sb="9" eb="11">
      <t>ヒリョウ</t>
    </rPh>
    <rPh sb="11" eb="12">
      <t>トウ</t>
    </rPh>
    <rPh sb="13" eb="15">
      <t>イガイ</t>
    </rPh>
    <rPh sb="16" eb="18">
      <t>ヨウト</t>
    </rPh>
    <rPh sb="19" eb="21">
      <t>シヨウ</t>
    </rPh>
    <rPh sb="22" eb="23">
      <t>ハイ</t>
    </rPh>
    <rPh sb="23" eb="24">
      <t>トウ</t>
    </rPh>
    <phoneticPr fontId="4"/>
  </si>
  <si>
    <t>カ</t>
    <phoneticPr fontId="4"/>
  </si>
  <si>
    <t>タイヤ</t>
    <phoneticPr fontId="4"/>
  </si>
  <si>
    <t>福島県</t>
    <rPh sb="2" eb="3">
      <t>ケン</t>
    </rPh>
    <phoneticPr fontId="4"/>
  </si>
  <si>
    <t>床板（フローリング）製造業</t>
    <rPh sb="0" eb="2">
      <t>ユカイタ</t>
    </rPh>
    <rPh sb="10" eb="13">
      <t>セイゾウギョウ</t>
    </rPh>
    <phoneticPr fontId="4"/>
  </si>
  <si>
    <t>自社にて保管中</t>
    <rPh sb="0" eb="2">
      <t>ジシャ</t>
    </rPh>
    <rPh sb="4" eb="6">
      <t>ホカン</t>
    </rPh>
    <rPh sb="6" eb="7">
      <t>ナカ</t>
    </rPh>
    <phoneticPr fontId="4"/>
  </si>
  <si>
    <t>キ</t>
    <phoneticPr fontId="4"/>
  </si>
  <si>
    <t>その他</t>
    <rPh sb="2" eb="3">
      <t>タ</t>
    </rPh>
    <phoneticPr fontId="4"/>
  </si>
  <si>
    <t>茨城県</t>
    <rPh sb="2" eb="3">
      <t>ケン</t>
    </rPh>
    <phoneticPr fontId="4"/>
  </si>
  <si>
    <t>木製容器製造業（木材加工業）</t>
    <rPh sb="0" eb="2">
      <t>モクセイ</t>
    </rPh>
    <rPh sb="2" eb="4">
      <t>ヨウキ</t>
    </rPh>
    <rPh sb="4" eb="7">
      <t>セイゾウギョウ</t>
    </rPh>
    <rPh sb="8" eb="10">
      <t>モクザイ</t>
    </rPh>
    <rPh sb="10" eb="12">
      <t>カコウ</t>
    </rPh>
    <rPh sb="12" eb="13">
      <t>ギョウ</t>
    </rPh>
    <phoneticPr fontId="4"/>
  </si>
  <si>
    <t>自社以外で保管中</t>
    <rPh sb="0" eb="2">
      <t>ジシャ</t>
    </rPh>
    <rPh sb="2" eb="4">
      <t>イガイ</t>
    </rPh>
    <rPh sb="5" eb="7">
      <t>ホカン</t>
    </rPh>
    <rPh sb="7" eb="8">
      <t>ナカ</t>
    </rPh>
    <phoneticPr fontId="4"/>
  </si>
  <si>
    <t>ク</t>
    <phoneticPr fontId="4"/>
  </si>
  <si>
    <t>栃木県</t>
    <rPh sb="2" eb="3">
      <t>ケン</t>
    </rPh>
    <phoneticPr fontId="4"/>
  </si>
  <si>
    <t>その他の木材産業</t>
    <rPh sb="2" eb="3">
      <t>タ</t>
    </rPh>
    <rPh sb="4" eb="6">
      <t>モクザイ</t>
    </rPh>
    <rPh sb="6" eb="8">
      <t>サンギョウ</t>
    </rPh>
    <phoneticPr fontId="4"/>
  </si>
  <si>
    <t>その他</t>
    <rPh sb="2" eb="3">
      <t>ホカ</t>
    </rPh>
    <phoneticPr fontId="4"/>
  </si>
  <si>
    <t>ケ</t>
    <phoneticPr fontId="4"/>
  </si>
  <si>
    <t>群馬県</t>
    <rPh sb="2" eb="3">
      <t>ケン</t>
    </rPh>
    <phoneticPr fontId="4"/>
  </si>
  <si>
    <t>食料品製造業</t>
    <rPh sb="0" eb="3">
      <t>ショクリョウヒン</t>
    </rPh>
    <rPh sb="3" eb="6">
      <t>セイゾウギョウ</t>
    </rPh>
    <phoneticPr fontId="4"/>
  </si>
  <si>
    <t>埼玉県</t>
    <rPh sb="2" eb="3">
      <t>ケン</t>
    </rPh>
    <phoneticPr fontId="4"/>
  </si>
  <si>
    <t>繊維工業</t>
    <rPh sb="0" eb="2">
      <t>センイ</t>
    </rPh>
    <rPh sb="2" eb="4">
      <t>コウギョウ</t>
    </rPh>
    <phoneticPr fontId="4"/>
  </si>
  <si>
    <t>千葉県</t>
    <rPh sb="2" eb="3">
      <t>ケン</t>
    </rPh>
    <phoneticPr fontId="4"/>
  </si>
  <si>
    <t>家具・装備品製造業</t>
    <rPh sb="0" eb="2">
      <t>カグ</t>
    </rPh>
    <rPh sb="3" eb="6">
      <t>ソウビヒン</t>
    </rPh>
    <rPh sb="6" eb="9">
      <t>セイゾウギョウ</t>
    </rPh>
    <phoneticPr fontId="4"/>
  </si>
  <si>
    <t>蒸気タービン</t>
    <rPh sb="0" eb="2">
      <t>ジョウキ</t>
    </rPh>
    <phoneticPr fontId="4"/>
  </si>
  <si>
    <t>東京都</t>
    <rPh sb="2" eb="3">
      <t>ト</t>
    </rPh>
    <phoneticPr fontId="4"/>
  </si>
  <si>
    <t>パルプ・紙・紙加工品製造業</t>
  </si>
  <si>
    <t>オーガニック・ランキン・サイクル（OCR）</t>
    <phoneticPr fontId="4"/>
  </si>
  <si>
    <t>神奈川県</t>
    <rPh sb="3" eb="4">
      <t>ケン</t>
    </rPh>
    <phoneticPr fontId="4"/>
  </si>
  <si>
    <t>印刷・同関連業</t>
    <rPh sb="0" eb="2">
      <t>インサツ</t>
    </rPh>
    <rPh sb="3" eb="4">
      <t>ドウ</t>
    </rPh>
    <rPh sb="4" eb="6">
      <t>カンレン</t>
    </rPh>
    <rPh sb="6" eb="7">
      <t>ギョウ</t>
    </rPh>
    <phoneticPr fontId="4"/>
  </si>
  <si>
    <t>ガス化</t>
    <rPh sb="2" eb="3">
      <t>カ</t>
    </rPh>
    <phoneticPr fontId="4"/>
  </si>
  <si>
    <t>新潟県</t>
    <rPh sb="2" eb="3">
      <t>ケン</t>
    </rPh>
    <phoneticPr fontId="4"/>
  </si>
  <si>
    <t>医薬品製造業</t>
    <rPh sb="0" eb="2">
      <t>イヤク</t>
    </rPh>
    <rPh sb="2" eb="3">
      <t>ヒン</t>
    </rPh>
    <rPh sb="3" eb="6">
      <t>セイゾウギョウ</t>
    </rPh>
    <phoneticPr fontId="4"/>
  </si>
  <si>
    <t>富山県</t>
    <rPh sb="2" eb="3">
      <t>ケン</t>
    </rPh>
    <phoneticPr fontId="4"/>
  </si>
  <si>
    <t>その他の化学工場（医薬品製造業以外）</t>
    <rPh sb="2" eb="3">
      <t>タ</t>
    </rPh>
    <rPh sb="4" eb="6">
      <t>カガク</t>
    </rPh>
    <rPh sb="6" eb="8">
      <t>コウジョウ</t>
    </rPh>
    <rPh sb="9" eb="12">
      <t>イヤクヒン</t>
    </rPh>
    <rPh sb="12" eb="15">
      <t>セイゾウギョウ</t>
    </rPh>
    <rPh sb="15" eb="17">
      <t>イガイ</t>
    </rPh>
    <phoneticPr fontId="4"/>
  </si>
  <si>
    <t>石川県</t>
    <rPh sb="2" eb="3">
      <t>ケン</t>
    </rPh>
    <phoneticPr fontId="4"/>
  </si>
  <si>
    <t>その他の製造業</t>
    <rPh sb="2" eb="3">
      <t>タ</t>
    </rPh>
    <rPh sb="4" eb="7">
      <t>セイゾウギョウ</t>
    </rPh>
    <phoneticPr fontId="4"/>
  </si>
  <si>
    <t>発電された電気の用途</t>
    <rPh sb="0" eb="2">
      <t>ハツデン</t>
    </rPh>
    <rPh sb="5" eb="7">
      <t>デンキ</t>
    </rPh>
    <rPh sb="8" eb="10">
      <t>ヨウト</t>
    </rPh>
    <phoneticPr fontId="4"/>
  </si>
  <si>
    <t>福井県</t>
    <rPh sb="2" eb="3">
      <t>ケン</t>
    </rPh>
    <phoneticPr fontId="4"/>
  </si>
  <si>
    <t>農業</t>
    <rPh sb="0" eb="2">
      <t>ノウギョウ</t>
    </rPh>
    <phoneticPr fontId="4"/>
  </si>
  <si>
    <t>自社又は自社関連施設内等で利用している。</t>
    <rPh sb="0" eb="2">
      <t>ジシャ</t>
    </rPh>
    <rPh sb="2" eb="3">
      <t>マタ</t>
    </rPh>
    <rPh sb="4" eb="6">
      <t>ジシャ</t>
    </rPh>
    <rPh sb="6" eb="8">
      <t>カンレン</t>
    </rPh>
    <rPh sb="8" eb="11">
      <t>シセツナイ</t>
    </rPh>
    <rPh sb="11" eb="12">
      <t>トウ</t>
    </rPh>
    <rPh sb="13" eb="15">
      <t>リヨウ</t>
    </rPh>
    <phoneticPr fontId="4"/>
  </si>
  <si>
    <t>山梨県</t>
    <rPh sb="2" eb="3">
      <t>ケン</t>
    </rPh>
    <phoneticPr fontId="4"/>
  </si>
  <si>
    <t>電気・ガス・熱供給・水道業</t>
    <rPh sb="0" eb="2">
      <t>デンキ</t>
    </rPh>
    <rPh sb="6" eb="9">
      <t>ネツキョウキュウ</t>
    </rPh>
    <rPh sb="10" eb="13">
      <t>スイドウギョウ</t>
    </rPh>
    <phoneticPr fontId="4"/>
  </si>
  <si>
    <t>売電している。</t>
    <rPh sb="0" eb="2">
      <t>バイデン</t>
    </rPh>
    <phoneticPr fontId="4"/>
  </si>
  <si>
    <t>長野県</t>
    <rPh sb="2" eb="3">
      <t>ケン</t>
    </rPh>
    <phoneticPr fontId="4"/>
  </si>
  <si>
    <t>宿泊業</t>
    <rPh sb="0" eb="2">
      <t>シュクハク</t>
    </rPh>
    <rPh sb="2" eb="3">
      <t>ギョウ</t>
    </rPh>
    <phoneticPr fontId="4"/>
  </si>
  <si>
    <t>岐阜県</t>
    <rPh sb="2" eb="3">
      <t>ケン</t>
    </rPh>
    <phoneticPr fontId="4"/>
  </si>
  <si>
    <t>飲食店</t>
    <rPh sb="0" eb="3">
      <t>インショクテン</t>
    </rPh>
    <phoneticPr fontId="4"/>
  </si>
  <si>
    <t>熱電併給の有無</t>
    <rPh sb="0" eb="2">
      <t>ネツデン</t>
    </rPh>
    <rPh sb="2" eb="4">
      <t>ヘイキュウ</t>
    </rPh>
    <rPh sb="5" eb="7">
      <t>ウム</t>
    </rPh>
    <phoneticPr fontId="4"/>
  </si>
  <si>
    <t>静岡県</t>
    <rPh sb="2" eb="3">
      <t>ケン</t>
    </rPh>
    <phoneticPr fontId="4"/>
  </si>
  <si>
    <t>洗濯業、理容業、美容業</t>
    <rPh sb="0" eb="2">
      <t>センタク</t>
    </rPh>
    <rPh sb="2" eb="3">
      <t>ギョウ</t>
    </rPh>
    <rPh sb="4" eb="6">
      <t>リヨウ</t>
    </rPh>
    <rPh sb="6" eb="7">
      <t>ギョウ</t>
    </rPh>
    <rPh sb="8" eb="10">
      <t>ビヨウ</t>
    </rPh>
    <rPh sb="10" eb="11">
      <t>ギョウ</t>
    </rPh>
    <phoneticPr fontId="4"/>
  </si>
  <si>
    <t>熱電併給を行っている場合</t>
    <rPh sb="0" eb="2">
      <t>ネツデン</t>
    </rPh>
    <rPh sb="2" eb="4">
      <t>ヘイキュウ</t>
    </rPh>
    <rPh sb="5" eb="6">
      <t>オコナ</t>
    </rPh>
    <rPh sb="10" eb="12">
      <t>バアイ</t>
    </rPh>
    <phoneticPr fontId="4"/>
  </si>
  <si>
    <t>○</t>
    <phoneticPr fontId="4"/>
  </si>
  <si>
    <t>愛知県</t>
    <rPh sb="2" eb="3">
      <t>ケン</t>
    </rPh>
    <phoneticPr fontId="4"/>
  </si>
  <si>
    <t>一般公衆浴場業、その他の公衆浴場業（温泉）</t>
    <rPh sb="0" eb="2">
      <t>イッパン</t>
    </rPh>
    <rPh sb="2" eb="4">
      <t>コウシュウ</t>
    </rPh>
    <rPh sb="4" eb="7">
      <t>ヨクジョウギョウ</t>
    </rPh>
    <rPh sb="10" eb="11">
      <t>タ</t>
    </rPh>
    <rPh sb="12" eb="14">
      <t>コウシュウ</t>
    </rPh>
    <rPh sb="14" eb="16">
      <t>ヨクジョウ</t>
    </rPh>
    <rPh sb="16" eb="17">
      <t>ギョウ</t>
    </rPh>
    <rPh sb="18" eb="20">
      <t>オンセン</t>
    </rPh>
    <phoneticPr fontId="4"/>
  </si>
  <si>
    <t>熱電併給を行っていない場合</t>
    <rPh sb="0" eb="2">
      <t>ネツデン</t>
    </rPh>
    <rPh sb="2" eb="4">
      <t>ヘイキュウ</t>
    </rPh>
    <rPh sb="5" eb="6">
      <t>オコナ</t>
    </rPh>
    <rPh sb="11" eb="13">
      <t>バアイ</t>
    </rPh>
    <phoneticPr fontId="4"/>
  </si>
  <si>
    <t>三重県</t>
    <rPh sb="2" eb="3">
      <t>ケン</t>
    </rPh>
    <phoneticPr fontId="4"/>
  </si>
  <si>
    <t>スポーツ施設提供業</t>
    <rPh sb="4" eb="6">
      <t>シセツ</t>
    </rPh>
    <rPh sb="6" eb="8">
      <t>テイキョウ</t>
    </rPh>
    <rPh sb="8" eb="9">
      <t>ギョウ</t>
    </rPh>
    <phoneticPr fontId="4"/>
  </si>
  <si>
    <t>滋賀県</t>
    <rPh sb="2" eb="3">
      <t>ケン</t>
    </rPh>
    <phoneticPr fontId="4"/>
  </si>
  <si>
    <t>公園、遊園地、その他の娯楽業</t>
    <rPh sb="0" eb="2">
      <t>コウエン</t>
    </rPh>
    <rPh sb="3" eb="6">
      <t>ユウエンチ</t>
    </rPh>
    <phoneticPr fontId="4"/>
  </si>
  <si>
    <t>京都府</t>
    <rPh sb="2" eb="3">
      <t>フ</t>
    </rPh>
    <phoneticPr fontId="4"/>
  </si>
  <si>
    <t>学校教育</t>
    <rPh sb="0" eb="2">
      <t>ガッコウ</t>
    </rPh>
    <rPh sb="2" eb="4">
      <t>キョウイク</t>
    </rPh>
    <phoneticPr fontId="4"/>
  </si>
  <si>
    <t>該当する場合</t>
    <rPh sb="0" eb="2">
      <t>ガイトウ</t>
    </rPh>
    <rPh sb="4" eb="6">
      <t>バアイ</t>
    </rPh>
    <phoneticPr fontId="4"/>
  </si>
  <si>
    <t>大阪府</t>
    <rPh sb="2" eb="3">
      <t>フ</t>
    </rPh>
    <phoneticPr fontId="4"/>
  </si>
  <si>
    <t>その他教育、学習支援業</t>
    <rPh sb="2" eb="3">
      <t>ホカ</t>
    </rPh>
    <rPh sb="3" eb="5">
      <t>キョウイク</t>
    </rPh>
    <rPh sb="6" eb="8">
      <t>ガクシュウ</t>
    </rPh>
    <rPh sb="8" eb="10">
      <t>シエン</t>
    </rPh>
    <rPh sb="10" eb="11">
      <t>ギョウ</t>
    </rPh>
    <phoneticPr fontId="4"/>
  </si>
  <si>
    <t>該当しない場合</t>
    <rPh sb="0" eb="2">
      <t>ガイトウ</t>
    </rPh>
    <rPh sb="5" eb="7">
      <t>バアイ</t>
    </rPh>
    <phoneticPr fontId="4"/>
  </si>
  <si>
    <t xml:space="preserve"> </t>
    <phoneticPr fontId="4"/>
  </si>
  <si>
    <t>兵庫県</t>
    <rPh sb="2" eb="3">
      <t>ケン</t>
    </rPh>
    <phoneticPr fontId="4"/>
  </si>
  <si>
    <t>医療業</t>
    <rPh sb="0" eb="3">
      <t>イリョウギョウ</t>
    </rPh>
    <phoneticPr fontId="4"/>
  </si>
  <si>
    <t>奈良県</t>
    <rPh sb="2" eb="3">
      <t>ケン</t>
    </rPh>
    <phoneticPr fontId="4"/>
  </si>
  <si>
    <t>老人福祉、介護事業、障害者福祉事業</t>
    <rPh sb="0" eb="2">
      <t>ロウジン</t>
    </rPh>
    <rPh sb="2" eb="4">
      <t>フクシ</t>
    </rPh>
    <rPh sb="5" eb="7">
      <t>カイゴ</t>
    </rPh>
    <rPh sb="7" eb="9">
      <t>ジギョウ</t>
    </rPh>
    <phoneticPr fontId="4"/>
  </si>
  <si>
    <t>和歌山県</t>
    <rPh sb="3" eb="4">
      <t>ケン</t>
    </rPh>
    <phoneticPr fontId="4"/>
  </si>
  <si>
    <t>児童福祉事業（保育所）</t>
    <rPh sb="0" eb="2">
      <t>ジドウ</t>
    </rPh>
    <rPh sb="2" eb="4">
      <t>フクシ</t>
    </rPh>
    <rPh sb="4" eb="6">
      <t>ジギョウ</t>
    </rPh>
    <rPh sb="7" eb="10">
      <t>ホイクショ</t>
    </rPh>
    <phoneticPr fontId="4"/>
  </si>
  <si>
    <t>木屑焚きボイラー</t>
    <rPh sb="0" eb="2">
      <t>キクズ</t>
    </rPh>
    <rPh sb="2" eb="3">
      <t>タ</t>
    </rPh>
    <phoneticPr fontId="4"/>
  </si>
  <si>
    <t>鳥取県</t>
    <rPh sb="2" eb="3">
      <t>ケン</t>
    </rPh>
    <phoneticPr fontId="4"/>
  </si>
  <si>
    <t>その他の医療・福祉</t>
    <rPh sb="2" eb="3">
      <t>タ</t>
    </rPh>
    <rPh sb="4" eb="6">
      <t>イリョウ</t>
    </rPh>
    <rPh sb="7" eb="9">
      <t>フクシ</t>
    </rPh>
    <phoneticPr fontId="4"/>
  </si>
  <si>
    <t>ペレットボイラー</t>
    <phoneticPr fontId="4"/>
  </si>
  <si>
    <t>島根県</t>
    <rPh sb="2" eb="3">
      <t>ケン</t>
    </rPh>
    <phoneticPr fontId="4"/>
  </si>
  <si>
    <t>協同組合</t>
    <rPh sb="0" eb="2">
      <t>キョウドウ</t>
    </rPh>
    <rPh sb="2" eb="4">
      <t>クミアイ</t>
    </rPh>
    <phoneticPr fontId="4"/>
  </si>
  <si>
    <t>薪ボイラー</t>
    <rPh sb="0" eb="1">
      <t>マキ</t>
    </rPh>
    <phoneticPr fontId="4"/>
  </si>
  <si>
    <t>岡山県</t>
    <rPh sb="2" eb="3">
      <t>ケン</t>
    </rPh>
    <phoneticPr fontId="4"/>
  </si>
  <si>
    <t>木粉（おが粉）ボイラー</t>
    <rPh sb="0" eb="1">
      <t>モク</t>
    </rPh>
    <rPh sb="1" eb="2">
      <t>コナ</t>
    </rPh>
    <rPh sb="5" eb="6">
      <t>コナ</t>
    </rPh>
    <phoneticPr fontId="4"/>
  </si>
  <si>
    <t>広島県</t>
    <rPh sb="2" eb="3">
      <t>ケン</t>
    </rPh>
    <phoneticPr fontId="4"/>
  </si>
  <si>
    <t>山口県</t>
    <rPh sb="2" eb="3">
      <t>ケン</t>
    </rPh>
    <phoneticPr fontId="4"/>
  </si>
  <si>
    <t>徳島県</t>
    <rPh sb="2" eb="3">
      <t>ケン</t>
    </rPh>
    <phoneticPr fontId="4"/>
  </si>
  <si>
    <t>ボイラーの用途</t>
    <rPh sb="5" eb="7">
      <t>ヨウト</t>
    </rPh>
    <phoneticPr fontId="4"/>
  </si>
  <si>
    <t>香川県</t>
    <rPh sb="2" eb="3">
      <t>ケン</t>
    </rPh>
    <phoneticPr fontId="4"/>
  </si>
  <si>
    <t>製品（木材以外）の乾燥</t>
    <rPh sb="0" eb="2">
      <t>セイヒン</t>
    </rPh>
    <rPh sb="3" eb="5">
      <t>モクザイ</t>
    </rPh>
    <rPh sb="5" eb="7">
      <t>イガイ</t>
    </rPh>
    <rPh sb="9" eb="11">
      <t>カンソウ</t>
    </rPh>
    <phoneticPr fontId="4"/>
  </si>
  <si>
    <t>愛媛県</t>
    <rPh sb="2" eb="3">
      <t>ケン</t>
    </rPh>
    <phoneticPr fontId="4"/>
  </si>
  <si>
    <t>木材の乾燥</t>
    <rPh sb="0" eb="2">
      <t>モクザイ</t>
    </rPh>
    <rPh sb="3" eb="5">
      <t>カンソウ</t>
    </rPh>
    <phoneticPr fontId="4"/>
  </si>
  <si>
    <t>高知県</t>
    <rPh sb="2" eb="3">
      <t>ケン</t>
    </rPh>
    <phoneticPr fontId="4"/>
  </si>
  <si>
    <t>ホットプレス</t>
    <phoneticPr fontId="4"/>
  </si>
  <si>
    <t>福岡県</t>
    <rPh sb="2" eb="3">
      <t>ケン</t>
    </rPh>
    <phoneticPr fontId="4"/>
  </si>
  <si>
    <t>ドライヤー</t>
    <phoneticPr fontId="4"/>
  </si>
  <si>
    <t>佐賀県</t>
    <rPh sb="2" eb="3">
      <t>ケン</t>
    </rPh>
    <phoneticPr fontId="4"/>
  </si>
  <si>
    <t>原木煮沸</t>
    <rPh sb="0" eb="2">
      <t>ゲンボク</t>
    </rPh>
    <rPh sb="2" eb="4">
      <t>シャフツ</t>
    </rPh>
    <phoneticPr fontId="4"/>
  </si>
  <si>
    <t>長崎県</t>
    <rPh sb="2" eb="3">
      <t>ケン</t>
    </rPh>
    <phoneticPr fontId="4"/>
  </si>
  <si>
    <t>暖房のみ</t>
    <rPh sb="0" eb="2">
      <t>ダンボウ</t>
    </rPh>
    <phoneticPr fontId="4"/>
  </si>
  <si>
    <t>熊本県</t>
    <rPh sb="2" eb="3">
      <t>ケン</t>
    </rPh>
    <phoneticPr fontId="4"/>
  </si>
  <si>
    <t>冷暖房</t>
    <rPh sb="0" eb="3">
      <t>レイダンボウ</t>
    </rPh>
    <phoneticPr fontId="4"/>
  </si>
  <si>
    <t>大分県</t>
    <rPh sb="2" eb="3">
      <t>ケン</t>
    </rPh>
    <phoneticPr fontId="4"/>
  </si>
  <si>
    <t>給湯</t>
    <rPh sb="0" eb="2">
      <t>キュウトウ</t>
    </rPh>
    <phoneticPr fontId="4"/>
  </si>
  <si>
    <t>宮崎県</t>
    <rPh sb="2" eb="3">
      <t>ケン</t>
    </rPh>
    <phoneticPr fontId="4"/>
  </si>
  <si>
    <t>鹿児島県</t>
    <rPh sb="3" eb="4">
      <t>ケン</t>
    </rPh>
    <phoneticPr fontId="4"/>
  </si>
  <si>
    <t>沖縄県</t>
    <rPh sb="0" eb="2">
      <t>オキナワ</t>
    </rPh>
    <rPh sb="2" eb="3">
      <t>ケン</t>
    </rPh>
    <phoneticPr fontId="4"/>
  </si>
  <si>
    <t>公的補助金及び交付金の活用の有無</t>
    <rPh sb="0" eb="2">
      <t>コウテキ</t>
    </rPh>
    <rPh sb="2" eb="5">
      <t>ホジョキン</t>
    </rPh>
    <rPh sb="5" eb="6">
      <t>オヨ</t>
    </rPh>
    <rPh sb="7" eb="10">
      <t>コウフキン</t>
    </rPh>
    <rPh sb="11" eb="13">
      <t>カツヨウ</t>
    </rPh>
    <rPh sb="14" eb="16">
      <t>ウム</t>
    </rPh>
    <phoneticPr fontId="4"/>
  </si>
  <si>
    <t>活用している場合</t>
    <rPh sb="0" eb="2">
      <t>カツヨウ</t>
    </rPh>
    <rPh sb="6" eb="8">
      <t>バアイ</t>
    </rPh>
    <phoneticPr fontId="4"/>
  </si>
  <si>
    <t>活用していない場合</t>
    <rPh sb="0" eb="2">
      <t>カツヨウ</t>
    </rPh>
    <rPh sb="7" eb="9">
      <t>バアイ</t>
    </rPh>
    <phoneticPr fontId="4"/>
  </si>
  <si>
    <t>剪定枝</t>
    <rPh sb="0" eb="3">
      <t>センテイシ</t>
    </rPh>
    <phoneticPr fontId="4"/>
  </si>
  <si>
    <t>ダム立木</t>
    <rPh sb="2" eb="4">
      <t>リュウボク</t>
    </rPh>
    <phoneticPr fontId="4"/>
  </si>
  <si>
    <t>○</t>
    <phoneticPr fontId="4"/>
  </si>
  <si>
    <t>法人化の有無</t>
    <rPh sb="0" eb="3">
      <t>ホウジンカ</t>
    </rPh>
    <rPh sb="4" eb="6">
      <t>ウム</t>
    </rPh>
    <phoneticPr fontId="4"/>
  </si>
  <si>
    <t>所有している木質バイオマスエネルギー利用機器の所有形態</t>
    <rPh sb="23" eb="25">
      <t>ショユウ</t>
    </rPh>
    <rPh sb="25" eb="27">
      <t>ケイタイ</t>
    </rPh>
    <phoneticPr fontId="4"/>
  </si>
  <si>
    <t>FITによる売電の有無</t>
    <rPh sb="6" eb="8">
      <t>バイデン</t>
    </rPh>
    <rPh sb="9" eb="11">
      <t>ウム</t>
    </rPh>
    <phoneticPr fontId="4"/>
  </si>
  <si>
    <t>第３表及び第４表でご記入いただいた事業所内の木質バイオマスエネルギーを利用した発電機及び</t>
    <rPh sb="0" eb="1">
      <t>ダイ</t>
    </rPh>
    <rPh sb="2" eb="3">
      <t>ヒョウ</t>
    </rPh>
    <rPh sb="3" eb="4">
      <t>オヨ</t>
    </rPh>
    <rPh sb="5" eb="6">
      <t>ダイ</t>
    </rPh>
    <rPh sb="7" eb="8">
      <t>ヒョウ</t>
    </rPh>
    <rPh sb="10" eb="12">
      <t>キニュウ</t>
    </rPh>
    <rPh sb="39" eb="42">
      <t>ハツデンキ</t>
    </rPh>
    <rPh sb="42" eb="43">
      <t>オヨ</t>
    </rPh>
    <phoneticPr fontId="4"/>
  </si>
  <si>
    <t>発　電　機
（基数）</t>
    <phoneticPr fontId="4"/>
  </si>
  <si>
    <t>ボ　イ　ラ　ー
（基数）</t>
    <phoneticPr fontId="4"/>
  </si>
  <si>
    <t>その他（付帯設備等）
（基数）</t>
    <phoneticPr fontId="4"/>
  </si>
  <si>
    <t>林野庁補助</t>
    <phoneticPr fontId="4"/>
  </si>
  <si>
    <t>林野庁以外の省庁
からの補助</t>
    <phoneticPr fontId="4"/>
  </si>
  <si>
    <r>
      <t>事業所内の木質バイオマスエネルギーを利用した</t>
    </r>
    <r>
      <rPr>
        <b/>
        <u val="double"/>
        <sz val="11"/>
        <color indexed="8"/>
        <rFont val="ＭＳ Ｐゴシック"/>
        <family val="3"/>
        <charset val="128"/>
      </rPr>
      <t>全てのボイラーについて</t>
    </r>
    <r>
      <rPr>
        <b/>
        <sz val="11"/>
        <color indexed="8"/>
        <rFont val="ＭＳ Ｐゴシック"/>
        <family val="3"/>
        <charset val="128"/>
      </rPr>
      <t>、</t>
    </r>
    <r>
      <rPr>
        <b/>
        <sz val="11"/>
        <color indexed="8"/>
        <rFont val="ＭＳ Ｐゴシック"/>
        <family val="3"/>
        <charset val="128"/>
      </rPr>
      <t>下記の選択肢及び留意事項に従い、表中①～⑦についてご記入をお願いします。</t>
    </r>
    <rPh sb="22" eb="23">
      <t>スベ</t>
    </rPh>
    <rPh sb="40" eb="41">
      <t>オヨ</t>
    </rPh>
    <rPh sb="42" eb="44">
      <t>リュウイ</t>
    </rPh>
    <rPh sb="61" eb="62">
      <t>イ</t>
    </rPh>
    <phoneticPr fontId="4"/>
  </si>
  <si>
    <t>①</t>
    <phoneticPr fontId="4"/>
  </si>
  <si>
    <t>ボイラー</t>
    <phoneticPr fontId="4"/>
  </si>
  <si>
    <t>②</t>
    <phoneticPr fontId="4"/>
  </si>
  <si>
    <t>③</t>
    <phoneticPr fontId="4"/>
  </si>
  <si>
    <t>④</t>
    <phoneticPr fontId="4"/>
  </si>
  <si>
    <t>⑤</t>
    <phoneticPr fontId="4"/>
  </si>
  <si>
    <t>⑥</t>
    <phoneticPr fontId="4"/>
  </si>
  <si>
    <t>⑦</t>
    <phoneticPr fontId="4"/>
  </si>
  <si>
    <t>（kW）</t>
    <phoneticPr fontId="4"/>
  </si>
  <si>
    <t>⑦：調査期間内におけるボイラーの１日当たりの平均稼働時間をご記入下さい（例えば種類、出力規模、用途及び取得年（①～④で回答済み）が同じボイラー
     が３つある場合はこれらの平均稼働時間をご記入下さい。（単位：時間））</t>
    <rPh sb="2" eb="4">
      <t>チョウサ</t>
    </rPh>
    <rPh sb="4" eb="7">
      <t>キカンナイ</t>
    </rPh>
    <rPh sb="17" eb="18">
      <t>ニチ</t>
    </rPh>
    <rPh sb="18" eb="19">
      <t>ア</t>
    </rPh>
    <rPh sb="22" eb="24">
      <t>ヘイキン</t>
    </rPh>
    <rPh sb="24" eb="26">
      <t>カドウ</t>
    </rPh>
    <rPh sb="26" eb="28">
      <t>ジカン</t>
    </rPh>
    <rPh sb="30" eb="31">
      <t>キ</t>
    </rPh>
    <rPh sb="31" eb="32">
      <t>イ</t>
    </rPh>
    <rPh sb="32" eb="33">
      <t>クダ</t>
    </rPh>
    <rPh sb="36" eb="37">
      <t>タト</t>
    </rPh>
    <rPh sb="39" eb="41">
      <t>シュルイ</t>
    </rPh>
    <rPh sb="42" eb="44">
      <t>シュツリョク</t>
    </rPh>
    <rPh sb="44" eb="46">
      <t>キボ</t>
    </rPh>
    <rPh sb="47" eb="48">
      <t>ヨウ</t>
    </rPh>
    <rPh sb="51" eb="53">
      <t>シュトク</t>
    </rPh>
    <rPh sb="53" eb="54">
      <t>ネン</t>
    </rPh>
    <rPh sb="93" eb="95">
      <t>ジカン</t>
    </rPh>
    <rPh sb="98" eb="99">
      <t>ニュウ</t>
    </rPh>
    <rPh sb="104" eb="106">
      <t>タンイ</t>
    </rPh>
    <rPh sb="107" eb="109">
      <t>ジカン</t>
    </rPh>
    <phoneticPr fontId="4"/>
  </si>
  <si>
    <r>
      <t>事業所内で利用した木質バイオマスについてご記入をお願いいたします。（１）～（５）の質問については全ての事業者の方がご記入下さい。第６-３表にある（６）の質問については</t>
    </r>
    <r>
      <rPr>
        <b/>
        <u/>
        <sz val="11"/>
        <color indexed="8"/>
        <rFont val="ＭＳ Ｐゴシック"/>
        <family val="3"/>
        <charset val="128"/>
      </rPr>
      <t>パルプ・紙・紙加工品製造業、パーティクルボード製造業及び繊維板製造業の事業者の方のみがご記入下さい。</t>
    </r>
    <rPh sb="5" eb="7">
      <t>リヨウ</t>
    </rPh>
    <rPh sb="9" eb="11">
      <t>モクシツ</t>
    </rPh>
    <rPh sb="25" eb="26">
      <t>ネガ</t>
    </rPh>
    <rPh sb="41" eb="43">
      <t>シツモン</t>
    </rPh>
    <rPh sb="48" eb="49">
      <t>スベ</t>
    </rPh>
    <rPh sb="51" eb="54">
      <t>ジギョウシャ</t>
    </rPh>
    <rPh sb="55" eb="56">
      <t>カタ</t>
    </rPh>
    <rPh sb="58" eb="60">
      <t>キニュウ</t>
    </rPh>
    <rPh sb="60" eb="61">
      <t>クダ</t>
    </rPh>
    <rPh sb="64" eb="65">
      <t>ダイ</t>
    </rPh>
    <rPh sb="68" eb="69">
      <t>ヒョウ</t>
    </rPh>
    <rPh sb="76" eb="78">
      <t>シツモン</t>
    </rPh>
    <rPh sb="109" eb="110">
      <t>オヨ</t>
    </rPh>
    <rPh sb="111" eb="114">
      <t>センイバン</t>
    </rPh>
    <rPh sb="118" eb="120">
      <t>ジギョウ</t>
    </rPh>
    <rPh sb="120" eb="121">
      <t>シャ</t>
    </rPh>
    <rPh sb="122" eb="123">
      <t>カタ</t>
    </rPh>
    <rPh sb="127" eb="129">
      <t>キニュウ</t>
    </rPh>
    <rPh sb="129" eb="130">
      <t>クダ</t>
    </rPh>
    <phoneticPr fontId="4"/>
  </si>
  <si>
    <t>利用した木材チップの由来</t>
    <rPh sb="0" eb="2">
      <t>リヨウ</t>
    </rPh>
    <rPh sb="4" eb="6">
      <t>モクザイ</t>
    </rPh>
    <rPh sb="10" eb="12">
      <t>ユライ</t>
    </rPh>
    <phoneticPr fontId="4"/>
  </si>
  <si>
    <t>①</t>
    <phoneticPr fontId="4"/>
  </si>
  <si>
    <t>②</t>
    <phoneticPr fontId="4"/>
  </si>
  <si>
    <t>（単位：数量＝絶乾t/年）（※１）</t>
    <phoneticPr fontId="4"/>
  </si>
  <si>
    <t>③</t>
    <phoneticPr fontId="4"/>
  </si>
  <si>
    <r>
      <t>建設資材廃棄物（解体材、廃材）から製造されたチップ（※</t>
    </r>
    <r>
      <rPr>
        <sz val="11"/>
        <rFont val="ＭＳ Ｐゴシック"/>
        <family val="3"/>
        <charset val="128"/>
      </rPr>
      <t>２）</t>
    </r>
    <phoneticPr fontId="4"/>
  </si>
  <si>
    <t>利用した木材チップの合計</t>
    <phoneticPr fontId="4"/>
  </si>
  <si>
    <t>輸入されたチップ</t>
    <phoneticPr fontId="4"/>
  </si>
  <si>
    <t>⑤</t>
    <phoneticPr fontId="4"/>
  </si>
  <si>
    <t>⑥</t>
    <phoneticPr fontId="4"/>
  </si>
  <si>
    <t>①～⑤以外の木材から製造されたチップ</t>
    <phoneticPr fontId="4"/>
  </si>
  <si>
    <t>　⑥を選んだ場合、主な由来を次の選択肢からお選び下さい。</t>
    <phoneticPr fontId="4"/>
  </si>
  <si>
    <t>ウの場合はその詳細</t>
    <phoneticPr fontId="4"/>
  </si>
  <si>
    <r>
      <t>（３）事業所内で利用した木材チップ、ペレット、薪及び木粉（おが粉）</t>
    </r>
    <r>
      <rPr>
        <b/>
        <u val="double"/>
        <sz val="11"/>
        <rFont val="ＭＳ Ｐゴシック"/>
        <family val="3"/>
        <charset val="128"/>
      </rPr>
      <t>以外</t>
    </r>
    <r>
      <rPr>
        <sz val="11"/>
        <rFont val="ＭＳ Ｐゴシック"/>
        <family val="3"/>
        <charset val="128"/>
      </rPr>
      <t>の木質バイオマスを利用している場合は、その主な燃料の種類及びその利用量を
ご記入下さい。（単位：数量＝t/年)</t>
    </r>
    <rPh sb="8" eb="10">
      <t>リヨウ</t>
    </rPh>
    <rPh sb="12" eb="14">
      <t>モクザイ</t>
    </rPh>
    <rPh sb="24" eb="25">
      <t>オヨ</t>
    </rPh>
    <rPh sb="26" eb="27">
      <t>モク</t>
    </rPh>
    <rPh sb="27" eb="28">
      <t>コナ</t>
    </rPh>
    <rPh sb="33" eb="35">
      <t>イガイ</t>
    </rPh>
    <rPh sb="36" eb="38">
      <t>モクシツ</t>
    </rPh>
    <rPh sb="44" eb="46">
      <t>リヨウ</t>
    </rPh>
    <rPh sb="50" eb="52">
      <t>バアイ</t>
    </rPh>
    <rPh sb="56" eb="57">
      <t>オモ</t>
    </rPh>
    <rPh sb="58" eb="60">
      <t>ネンリョウ</t>
    </rPh>
    <rPh sb="61" eb="63">
      <t>シュルイ</t>
    </rPh>
    <rPh sb="63" eb="64">
      <t>オヨ</t>
    </rPh>
    <rPh sb="67" eb="69">
      <t>リヨウ</t>
    </rPh>
    <rPh sb="69" eb="70">
      <t>リョウ</t>
    </rPh>
    <phoneticPr fontId="4"/>
  </si>
  <si>
    <t>混焼を行っている発電機の数</t>
    <phoneticPr fontId="4"/>
  </si>
  <si>
    <t>（「キ」を選んだ場合その詳細）</t>
    <phoneticPr fontId="4"/>
  </si>
  <si>
    <t>混焼を行っているボイラーの数</t>
    <phoneticPr fontId="4"/>
  </si>
  <si>
    <t>混焼で利用している主な燃料</t>
    <phoneticPr fontId="4"/>
  </si>
  <si>
    <t>（「カ」を選んだ場合その詳細）</t>
    <phoneticPr fontId="4"/>
  </si>
  <si>
    <t>【パルプ・紙・紙加工品製造業、パーティクルボード製造業及び繊維板製造業のみお答え下さい。】</t>
    <phoneticPr fontId="4"/>
  </si>
  <si>
    <r>
      <t>（６）</t>
    </r>
    <r>
      <rPr>
        <sz val="11"/>
        <color indexed="9"/>
        <rFont val="ＭＳ Ｐゴシック"/>
        <family val="3"/>
        <charset val="128"/>
      </rPr>
      <t>'</t>
    </r>
    <phoneticPr fontId="4"/>
  </si>
  <si>
    <t>①</t>
    <phoneticPr fontId="4"/>
  </si>
  <si>
    <t>国産間伐材・国産主伐材・国産除伐材及び林地残材（末木枝条、被害木等）から製造されたチップ</t>
    <phoneticPr fontId="4"/>
  </si>
  <si>
    <t>②</t>
    <phoneticPr fontId="4"/>
  </si>
  <si>
    <r>
      <t>木材の加工時等に発生する端材及び樹皮等の残材から製造されたチップ</t>
    </r>
    <r>
      <rPr>
        <sz val="11"/>
        <rFont val="ＭＳ Ｐゴシック"/>
        <family val="3"/>
        <charset val="128"/>
      </rPr>
      <t>（国産材から製造されたか、輸入材から製造されたかを問わない。）</t>
    </r>
    <phoneticPr fontId="4"/>
  </si>
  <si>
    <t>（単位：数量＝絶乾t/年)（※１）</t>
    <phoneticPr fontId="4"/>
  </si>
  <si>
    <t>③</t>
    <phoneticPr fontId="4"/>
  </si>
  <si>
    <t>④</t>
    <phoneticPr fontId="4"/>
  </si>
  <si>
    <t>輸入されたチップ</t>
    <phoneticPr fontId="4"/>
  </si>
  <si>
    <t>⑤</t>
    <phoneticPr fontId="4"/>
  </si>
  <si>
    <t>⑥</t>
    <phoneticPr fontId="4"/>
  </si>
  <si>
    <t>①～⑤以外の木材から製造されたチップ</t>
    <phoneticPr fontId="4"/>
  </si>
  <si>
    <t>　⑥を選んだ場合、主な由来を次の選択肢からお選び下さい。</t>
    <phoneticPr fontId="4"/>
  </si>
  <si>
    <t>ウの場合はその詳細</t>
    <phoneticPr fontId="4"/>
  </si>
  <si>
    <t>（※１）絶乾とは絶乾比重（含水率０％）に基づき算出された実重量を指します。
（※２）木製パレットから製造されたチップについては③となります。
（※３）輸入丸太を加工した後の残材から製造されたチップについては②となります。輸入した丸太を全てチップにした場合のみ⑤にご記入下さい。</t>
    <phoneticPr fontId="4"/>
  </si>
  <si>
    <t>パルプ・紙・紙加工品製造業、パーティクルボード製造業及び繊維板製造業の事業者の方についても、ご記入は以上です。ご協力ありがとうございました。</t>
    <phoneticPr fontId="4"/>
  </si>
  <si>
    <t>法人番号</t>
    <rPh sb="0" eb="2">
      <t>ホウジン</t>
    </rPh>
    <rPh sb="2" eb="4">
      <t>バンゴウ</t>
    </rPh>
    <phoneticPr fontId="4"/>
  </si>
  <si>
    <t>１．法人化していますか。法人化している場合は○をご記入ください。</t>
    <rPh sb="2" eb="5">
      <t>ホウジンカ</t>
    </rPh>
    <rPh sb="12" eb="15">
      <t>ホウジンカ</t>
    </rPh>
    <rPh sb="19" eb="21">
      <t>バアイ</t>
    </rPh>
    <rPh sb="25" eb="27">
      <t>キニュウ</t>
    </rPh>
    <phoneticPr fontId="4"/>
  </si>
  <si>
    <t>法人化している。</t>
    <rPh sb="2" eb="3">
      <t>カ</t>
    </rPh>
    <phoneticPr fontId="4"/>
  </si>
  <si>
    <t>有</t>
    <rPh sb="0" eb="1">
      <t>ア</t>
    </rPh>
    <phoneticPr fontId="4"/>
  </si>
  <si>
    <t>無</t>
    <rPh sb="0" eb="1">
      <t>ナ</t>
    </rPh>
    <phoneticPr fontId="4"/>
  </si>
  <si>
    <t>　※該当するカ所に○印を付してください。</t>
    <rPh sb="2" eb="4">
      <t>ガイトウ</t>
    </rPh>
    <rPh sb="7" eb="8">
      <t>ショ</t>
    </rPh>
    <rPh sb="10" eb="11">
      <t>ジルシ</t>
    </rPh>
    <rPh sb="12" eb="13">
      <t>フ</t>
    </rPh>
    <phoneticPr fontId="4"/>
  </si>
  <si>
    <t>製造されたチップの由来</t>
    <rPh sb="0" eb="2">
      <t>セイゾウ</t>
    </rPh>
    <rPh sb="9" eb="11">
      <t>ユライ</t>
    </rPh>
    <phoneticPr fontId="4"/>
  </si>
  <si>
    <t>剪定枝</t>
    <rPh sb="0" eb="2">
      <t>センテイ</t>
    </rPh>
    <rPh sb="2" eb="3">
      <t>エダ</t>
    </rPh>
    <phoneticPr fontId="4"/>
  </si>
  <si>
    <t>ダム流木</t>
    <rPh sb="2" eb="4">
      <t>リュウボク</t>
    </rPh>
    <phoneticPr fontId="4"/>
  </si>
  <si>
    <t>ア</t>
    <phoneticPr fontId="4"/>
  </si>
  <si>
    <t>イ</t>
    <phoneticPr fontId="4"/>
  </si>
  <si>
    <t>ウ</t>
    <phoneticPr fontId="4"/>
  </si>
  <si>
    <t>混焼で利用している主な燃料</t>
    <rPh sb="0" eb="1">
      <t>コン</t>
    </rPh>
    <rPh sb="1" eb="2">
      <t>ショウ</t>
    </rPh>
    <rPh sb="3" eb="5">
      <t>リヨウ</t>
    </rPh>
    <rPh sb="9" eb="10">
      <t>オモ</t>
    </rPh>
    <rPh sb="11" eb="13">
      <t>ネンリョウ</t>
    </rPh>
    <phoneticPr fontId="4"/>
  </si>
  <si>
    <t>その他</t>
    <rPh sb="2" eb="3">
      <t>タ</t>
    </rPh>
    <phoneticPr fontId="4"/>
  </si>
  <si>
    <t>ア</t>
    <phoneticPr fontId="4"/>
  </si>
  <si>
    <t>イ</t>
    <phoneticPr fontId="4"/>
  </si>
  <si>
    <t>ウ</t>
    <phoneticPr fontId="4"/>
  </si>
  <si>
    <t>エ</t>
    <phoneticPr fontId="4"/>
  </si>
  <si>
    <t>オ</t>
    <phoneticPr fontId="4"/>
  </si>
  <si>
    <t>カ</t>
    <phoneticPr fontId="4"/>
  </si>
  <si>
    <t>灯油</t>
    <rPh sb="0" eb="2">
      <t>トウユ</t>
    </rPh>
    <phoneticPr fontId="4"/>
  </si>
  <si>
    <t>重油</t>
    <rPh sb="0" eb="2">
      <t>ジュウユ</t>
    </rPh>
    <phoneticPr fontId="4"/>
  </si>
  <si>
    <t>石炭</t>
    <rPh sb="0" eb="2">
      <t>セキタン</t>
    </rPh>
    <phoneticPr fontId="4"/>
  </si>
  <si>
    <t>液化天然ガス</t>
    <rPh sb="0" eb="2">
      <t>エキカ</t>
    </rPh>
    <rPh sb="2" eb="4">
      <t>テンネン</t>
    </rPh>
    <phoneticPr fontId="4"/>
  </si>
  <si>
    <t>液化石油ガス</t>
    <rPh sb="0" eb="2">
      <t>エキカ</t>
    </rPh>
    <rPh sb="2" eb="4">
      <t>セキユ</t>
    </rPh>
    <phoneticPr fontId="4"/>
  </si>
  <si>
    <t>令　和</t>
    <rPh sb="0" eb="1">
      <t>レイ</t>
    </rPh>
    <rPh sb="2" eb="3">
      <t>ワ</t>
    </rPh>
    <phoneticPr fontId="4"/>
  </si>
  <si>
    <t>FIT・FIP
による
売電の有無</t>
    <rPh sb="12" eb="14">
      <t>バイデン</t>
    </rPh>
    <rPh sb="15" eb="17">
      <t>ウム</t>
    </rPh>
    <phoneticPr fontId="4"/>
  </si>
  <si>
    <r>
      <t>事業所内の木質バイオマスエネルギーを利用した</t>
    </r>
    <r>
      <rPr>
        <b/>
        <u/>
        <sz val="11"/>
        <rFont val="ＭＳ Ｐゴシック"/>
        <family val="3"/>
        <charset val="128"/>
      </rPr>
      <t>全ての発電機について、</t>
    </r>
    <r>
      <rPr>
        <b/>
        <sz val="11"/>
        <rFont val="ＭＳ Ｐゴシック"/>
        <family val="3"/>
        <charset val="128"/>
      </rPr>
      <t>下記の選択肢及び留意事項に従い、表中①～⑨についてご記入をお願いします。</t>
    </r>
    <rPh sb="22" eb="23">
      <t>スベ</t>
    </rPh>
    <rPh sb="25" eb="27">
      <t>ハツデン</t>
    </rPh>
    <rPh sb="27" eb="28">
      <t>キ</t>
    </rPh>
    <rPh sb="39" eb="40">
      <t>オヨ</t>
    </rPh>
    <rPh sb="41" eb="43">
      <t>リュウイ</t>
    </rPh>
    <rPh sb="60" eb="61">
      <t>イ</t>
    </rPh>
    <phoneticPr fontId="4"/>
  </si>
  <si>
    <r>
      <t>⑨：再生可能エネルギー</t>
    </r>
    <r>
      <rPr>
        <sz val="11"/>
        <rFont val="ＭＳ Ｐゴシック"/>
        <family val="3"/>
        <charset val="128"/>
      </rPr>
      <t>電気の利用の促進に関する特別措置法に基づくFIT・FIP制度による売電を行っている場合は「○」をご記入下さい。</t>
    </r>
    <rPh sb="2" eb="4">
      <t>サイセイ</t>
    </rPh>
    <rPh sb="4" eb="6">
      <t>カノウ</t>
    </rPh>
    <rPh sb="11" eb="13">
      <t>デンキ</t>
    </rPh>
    <rPh sb="14" eb="16">
      <t>リヨウ</t>
    </rPh>
    <rPh sb="17" eb="19">
      <t>ソクシン</t>
    </rPh>
    <rPh sb="20" eb="21">
      <t>カン</t>
    </rPh>
    <rPh sb="23" eb="25">
      <t>トクベツ</t>
    </rPh>
    <rPh sb="25" eb="28">
      <t>ソチホウ</t>
    </rPh>
    <rPh sb="29" eb="30">
      <t>モト</t>
    </rPh>
    <rPh sb="39" eb="41">
      <t>セイド</t>
    </rPh>
    <rPh sb="44" eb="46">
      <t>バイデン</t>
    </rPh>
    <rPh sb="47" eb="48">
      <t>オコナ</t>
    </rPh>
    <rPh sb="52" eb="54">
      <t>バアイ</t>
    </rPh>
    <rPh sb="60" eb="62">
      <t>キニュウ</t>
    </rPh>
    <rPh sb="62" eb="63">
      <t>クダ</t>
    </rPh>
    <phoneticPr fontId="4"/>
  </si>
  <si>
    <t>建設資材廃棄物（解体材、廃材）から製造されたチップ（※２）</t>
    <phoneticPr fontId="4"/>
  </si>
  <si>
    <t>全ての項目の入力が終わってからチェックしてください。</t>
    <rPh sb="0" eb="1">
      <t>スベ</t>
    </rPh>
    <rPh sb="3" eb="5">
      <t>コウモク</t>
    </rPh>
    <rPh sb="6" eb="8">
      <t>ニュウリョク</t>
    </rPh>
    <rPh sb="9" eb="10">
      <t>オ</t>
    </rPh>
    <phoneticPr fontId="4"/>
  </si>
  <si>
    <t>第１表</t>
    <rPh sb="0" eb="1">
      <t>ダイ</t>
    </rPh>
    <rPh sb="2" eb="3">
      <t>ヒョウ</t>
    </rPh>
    <phoneticPr fontId="4"/>
  </si>
  <si>
    <t>第２表</t>
    <rPh sb="0" eb="1">
      <t>ダイ</t>
    </rPh>
    <rPh sb="2" eb="3">
      <t>ヒョウ</t>
    </rPh>
    <phoneticPr fontId="4"/>
  </si>
  <si>
    <t>第３表</t>
    <rPh sb="0" eb="1">
      <t>ダイ</t>
    </rPh>
    <rPh sb="2" eb="3">
      <t>ヒョウ</t>
    </rPh>
    <phoneticPr fontId="4"/>
  </si>
  <si>
    <t>第４表</t>
    <rPh sb="0" eb="1">
      <t>ダイ</t>
    </rPh>
    <rPh sb="2" eb="3">
      <t>ヒョウ</t>
    </rPh>
    <phoneticPr fontId="4"/>
  </si>
  <si>
    <t>第５表</t>
    <rPh sb="0" eb="1">
      <t>ダイ</t>
    </rPh>
    <rPh sb="2" eb="3">
      <t>ヒョウ</t>
    </rPh>
    <phoneticPr fontId="4"/>
  </si>
  <si>
    <t>第６－１表</t>
    <rPh sb="0" eb="1">
      <t>ダイ</t>
    </rPh>
    <rPh sb="4" eb="5">
      <t>ヒョウ</t>
    </rPh>
    <phoneticPr fontId="4"/>
  </si>
  <si>
    <t>第６－２表</t>
    <rPh sb="0" eb="1">
      <t>ダイ</t>
    </rPh>
    <rPh sb="4" eb="5">
      <t>ヒョウ</t>
    </rPh>
    <phoneticPr fontId="4"/>
  </si>
  <si>
    <t>第６－３表</t>
    <rPh sb="0" eb="1">
      <t>ダイ</t>
    </rPh>
    <rPh sb="4" eb="5">
      <t>ヒョウ</t>
    </rPh>
    <phoneticPr fontId="4"/>
  </si>
  <si>
    <t>③：ボイラーの用途を次の選択肢からお選び下さい。（複数選択可）</t>
    <rPh sb="7" eb="8">
      <t>ヨウ</t>
    </rPh>
    <rPh sb="8" eb="9">
      <t>ト</t>
    </rPh>
    <rPh sb="10" eb="11">
      <t>ツギ</t>
    </rPh>
    <rPh sb="12" eb="15">
      <t>センタクシ</t>
    </rPh>
    <rPh sb="18" eb="19">
      <t>エラ</t>
    </rPh>
    <rPh sb="20" eb="21">
      <t>クダ</t>
    </rPh>
    <rPh sb="25" eb="27">
      <t>フクスウ</t>
    </rPh>
    <rPh sb="27" eb="30">
      <t>センタクカ</t>
    </rPh>
    <phoneticPr fontId="4"/>
  </si>
  <si>
    <t>自社又は自社関連施設内等で利用及び売電している。</t>
    <phoneticPr fontId="4"/>
  </si>
  <si>
    <r>
      <t xml:space="preserve">     </t>
    </r>
    <r>
      <rPr>
        <u/>
        <sz val="11"/>
        <rFont val="ＭＳ Ｐゴシック"/>
        <family val="3"/>
        <charset val="128"/>
      </rPr>
      <t>用途が発電用の場合は（第３表）発電機にご入力いただき、熱利用を伴う場合は（第３表）「⑧熱電併給の有無」で「○」をご入力下さい。</t>
    </r>
    <rPh sb="5" eb="7">
      <t>ヨウト</t>
    </rPh>
    <rPh sb="8" eb="10">
      <t>ハツデン</t>
    </rPh>
    <rPh sb="10" eb="11">
      <t>ヨウ</t>
    </rPh>
    <rPh sb="12" eb="14">
      <t>バアイ</t>
    </rPh>
    <rPh sb="20" eb="23">
      <t>ハツデンキ</t>
    </rPh>
    <rPh sb="25" eb="27">
      <t>ニュウリョク</t>
    </rPh>
    <rPh sb="32" eb="35">
      <t>ネツリヨウ</t>
    </rPh>
    <rPh sb="36" eb="37">
      <t>トモナ</t>
    </rPh>
    <rPh sb="38" eb="40">
      <t>バアイ</t>
    </rPh>
    <rPh sb="42" eb="43">
      <t>ダイ</t>
    </rPh>
    <rPh sb="44" eb="45">
      <t>ヒョウ</t>
    </rPh>
    <rPh sb="48" eb="50">
      <t>ネツデン</t>
    </rPh>
    <rPh sb="50" eb="52">
      <t>ヘイキュウ</t>
    </rPh>
    <rPh sb="53" eb="55">
      <t>ウム</t>
    </rPh>
    <rPh sb="62" eb="64">
      <t>ニュウリョク</t>
    </rPh>
    <rPh sb="64" eb="65">
      <t>クダ</t>
    </rPh>
    <phoneticPr fontId="4"/>
  </si>
  <si>
    <t>カ、ク</t>
    <phoneticPr fontId="4"/>
  </si>
  <si>
    <t>判定</t>
    <rPh sb="0" eb="2">
      <t>ハンテイ</t>
    </rPh>
    <phoneticPr fontId="4"/>
  </si>
  <si>
    <t>確認事項</t>
    <rPh sb="0" eb="4">
      <t>カクニンジコウ</t>
    </rPh>
    <phoneticPr fontId="4"/>
  </si>
  <si>
    <t>エラー表示</t>
    <rPh sb="3" eb="5">
      <t>ヒョウジ</t>
    </rPh>
    <phoneticPr fontId="4"/>
  </si>
  <si>
    <t>業種を選択している</t>
    <rPh sb="0" eb="2">
      <t>ギョウシュ</t>
    </rPh>
    <rPh sb="3" eb="5">
      <t>センタク</t>
    </rPh>
    <phoneticPr fontId="4"/>
  </si>
  <si>
    <t>事業所の業種を選択してください。</t>
    <phoneticPr fontId="4"/>
  </si>
  <si>
    <t>従業員数を記入している</t>
    <rPh sb="0" eb="4">
      <t>ジュウギョウインスウ</t>
    </rPh>
    <rPh sb="5" eb="7">
      <t>キニュウ</t>
    </rPh>
    <phoneticPr fontId="4"/>
  </si>
  <si>
    <t>従業員数を記入してください。</t>
    <phoneticPr fontId="4"/>
  </si>
  <si>
    <t>灰の処理方法を記入している</t>
    <rPh sb="0" eb="1">
      <t>ハイ</t>
    </rPh>
    <rPh sb="2" eb="6">
      <t>ショリホウホウ</t>
    </rPh>
    <rPh sb="7" eb="9">
      <t>キニュウ</t>
    </rPh>
    <phoneticPr fontId="4"/>
  </si>
  <si>
    <t>灰の処理方法を選択してください。</t>
  </si>
  <si>
    <t>利用機器の種類を１つ選択している</t>
    <rPh sb="0" eb="4">
      <t>リヨウキキ</t>
    </rPh>
    <rPh sb="5" eb="7">
      <t>シュルイ</t>
    </rPh>
    <rPh sb="10" eb="12">
      <t>センタク</t>
    </rPh>
    <phoneticPr fontId="4"/>
  </si>
  <si>
    <t>選択肢１～３のうち、いずれか「１つ」を選択してください。</t>
    <rPh sb="0" eb="3">
      <t>センタクシ</t>
    </rPh>
    <phoneticPr fontId="4"/>
  </si>
  <si>
    <t>第2表で発電機を選択（1or3）し、第3表に記入している</t>
    <rPh sb="0" eb="1">
      <t>ダイ</t>
    </rPh>
    <rPh sb="2" eb="3">
      <t>ヒョウ</t>
    </rPh>
    <rPh sb="4" eb="7">
      <t>ハツデンキ</t>
    </rPh>
    <rPh sb="8" eb="10">
      <t>センタク</t>
    </rPh>
    <rPh sb="18" eb="19">
      <t>ダイ</t>
    </rPh>
    <rPh sb="20" eb="21">
      <t>ヒョウ</t>
    </rPh>
    <rPh sb="22" eb="24">
      <t>キニュウ</t>
    </rPh>
    <phoneticPr fontId="4"/>
  </si>
  <si>
    <t>発電機を所有している場合は第３表への記入をお願いします。</t>
    <phoneticPr fontId="4"/>
  </si>
  <si>
    <t>第2表で発電機を選択（1or3）し、第3表に記入漏れがない</t>
    <rPh sb="0" eb="1">
      <t>ダイ</t>
    </rPh>
    <rPh sb="2" eb="3">
      <t>ヒョウ</t>
    </rPh>
    <rPh sb="4" eb="7">
      <t>ハツデンキ</t>
    </rPh>
    <rPh sb="8" eb="10">
      <t>センタク</t>
    </rPh>
    <rPh sb="18" eb="19">
      <t>ダイ</t>
    </rPh>
    <rPh sb="20" eb="21">
      <t>ヒョウ</t>
    </rPh>
    <rPh sb="22" eb="24">
      <t>キニュウ</t>
    </rPh>
    <rPh sb="24" eb="25">
      <t>モ</t>
    </rPh>
    <phoneticPr fontId="4"/>
  </si>
  <si>
    <t>表中に記入漏れがあります。</t>
    <rPh sb="3" eb="6">
      <t>キニュウモ</t>
    </rPh>
    <phoneticPr fontId="4"/>
  </si>
  <si>
    <t>第2表で発電機を選択している</t>
    <rPh sb="0" eb="1">
      <t>ダイ</t>
    </rPh>
    <rPh sb="2" eb="3">
      <t>ヒョウ</t>
    </rPh>
    <rPh sb="4" eb="7">
      <t>ハツデンキ</t>
    </rPh>
    <rPh sb="8" eb="10">
      <t>センタク</t>
    </rPh>
    <phoneticPr fontId="4"/>
  </si>
  <si>
    <t>第３表（発電機）に記入がありますが、第２表で発電機が選択されていません。</t>
    <rPh sb="0" eb="1">
      <t>ダイ</t>
    </rPh>
    <rPh sb="2" eb="3">
      <t>ヒョウ</t>
    </rPh>
    <rPh sb="4" eb="7">
      <t>ハツデンキ</t>
    </rPh>
    <rPh sb="9" eb="11">
      <t>キニュウ</t>
    </rPh>
    <rPh sb="18" eb="19">
      <t>ダイ</t>
    </rPh>
    <rPh sb="20" eb="21">
      <t>ヒョウ</t>
    </rPh>
    <rPh sb="22" eb="25">
      <t>ハツデンキ</t>
    </rPh>
    <rPh sb="26" eb="28">
      <t>センタク</t>
    </rPh>
    <phoneticPr fontId="4"/>
  </si>
  <si>
    <t>第2表でボイラーを選択（2or3）し、第4表に記入している</t>
    <rPh sb="0" eb="1">
      <t>ダイ</t>
    </rPh>
    <rPh sb="2" eb="3">
      <t>ヒョウ</t>
    </rPh>
    <rPh sb="9" eb="11">
      <t>センタク</t>
    </rPh>
    <rPh sb="19" eb="20">
      <t>ダイ</t>
    </rPh>
    <rPh sb="21" eb="22">
      <t>ヒョウ</t>
    </rPh>
    <rPh sb="23" eb="25">
      <t>キニュウ</t>
    </rPh>
    <phoneticPr fontId="4"/>
  </si>
  <si>
    <t>発電機を所有している場合は第４表への記入をお願いします。</t>
    <phoneticPr fontId="4"/>
  </si>
  <si>
    <t>第2表でボイラーを選択（2or3）し、第4表に記入漏れがない</t>
    <rPh sb="0" eb="1">
      <t>ダイ</t>
    </rPh>
    <rPh sb="2" eb="3">
      <t>ヒョウ</t>
    </rPh>
    <rPh sb="9" eb="11">
      <t>センタク</t>
    </rPh>
    <rPh sb="19" eb="20">
      <t>ダイ</t>
    </rPh>
    <rPh sb="21" eb="22">
      <t>ヒョウ</t>
    </rPh>
    <rPh sb="23" eb="25">
      <t>キニュウ</t>
    </rPh>
    <rPh sb="25" eb="26">
      <t>モ</t>
    </rPh>
    <phoneticPr fontId="4"/>
  </si>
  <si>
    <t>第2表でボイラーを選択している</t>
    <rPh sb="0" eb="1">
      <t>ダイ</t>
    </rPh>
    <rPh sb="2" eb="3">
      <t>ヒョウ</t>
    </rPh>
    <rPh sb="9" eb="11">
      <t>センタク</t>
    </rPh>
    <phoneticPr fontId="4"/>
  </si>
  <si>
    <t>第４表（ボイラー）に記入がありますが、第２表でボイラーが選択されていません。</t>
    <rPh sb="0" eb="1">
      <t>ダイ</t>
    </rPh>
    <rPh sb="2" eb="3">
      <t>ヒョウ</t>
    </rPh>
    <rPh sb="10" eb="12">
      <t>キニュウ</t>
    </rPh>
    <rPh sb="19" eb="20">
      <t>ダイ</t>
    </rPh>
    <rPh sb="21" eb="22">
      <t>ヒョウ</t>
    </rPh>
    <rPh sb="28" eb="30">
      <t>センタク</t>
    </rPh>
    <phoneticPr fontId="4"/>
  </si>
  <si>
    <t>当該年に取得した発電機、ボイラーに補助金等を活用している</t>
    <rPh sb="0" eb="2">
      <t>トウガイ</t>
    </rPh>
    <rPh sb="2" eb="3">
      <t>ネン</t>
    </rPh>
    <rPh sb="4" eb="6">
      <t>シュトク</t>
    </rPh>
    <rPh sb="8" eb="11">
      <t>ハツデンキ</t>
    </rPh>
    <rPh sb="17" eb="21">
      <t>ホジョキントウ</t>
    </rPh>
    <rPh sb="22" eb="24">
      <t>カツヨウ</t>
    </rPh>
    <phoneticPr fontId="4"/>
  </si>
  <si>
    <t>当該年に新しくボイラーまたは発電機を取得した場合は第５表の回答をお願いします。</t>
    <rPh sb="0" eb="3">
      <t>トウガイネン</t>
    </rPh>
    <rPh sb="4" eb="5">
      <t>アタラ</t>
    </rPh>
    <rPh sb="14" eb="17">
      <t>ハツデンキ</t>
    </rPh>
    <rPh sb="18" eb="20">
      <t>シュトク</t>
    </rPh>
    <rPh sb="22" eb="24">
      <t>バアイ</t>
    </rPh>
    <rPh sb="25" eb="26">
      <t>ダイ</t>
    </rPh>
    <rPh sb="27" eb="28">
      <t>ヒョウ</t>
    </rPh>
    <rPh sb="29" eb="31">
      <t>カイトウ</t>
    </rPh>
    <rPh sb="33" eb="34">
      <t>ネガ</t>
    </rPh>
    <phoneticPr fontId="4"/>
  </si>
  <si>
    <t>補助金等の利用「有」で、内訳も回答している。</t>
    <rPh sb="0" eb="4">
      <t>ホジョキントウ</t>
    </rPh>
    <rPh sb="5" eb="7">
      <t>リヨウ</t>
    </rPh>
    <rPh sb="8" eb="9">
      <t>ア</t>
    </rPh>
    <rPh sb="12" eb="14">
      <t>ウチワケ</t>
    </rPh>
    <rPh sb="15" eb="17">
      <t>カイトウ</t>
    </rPh>
    <phoneticPr fontId="4"/>
  </si>
  <si>
    <t>第５表（１）で「有」を選択した場合、第５表（２）の回答をお願いします。</t>
    <rPh sb="0" eb="1">
      <t>ダイ</t>
    </rPh>
    <rPh sb="2" eb="3">
      <t>ヒョウ</t>
    </rPh>
    <rPh sb="8" eb="9">
      <t>ア</t>
    </rPh>
    <rPh sb="11" eb="13">
      <t>センタク</t>
    </rPh>
    <rPh sb="15" eb="17">
      <t>バアイ</t>
    </rPh>
    <rPh sb="18" eb="19">
      <t>ダイ</t>
    </rPh>
    <rPh sb="20" eb="21">
      <t>ヒョウ</t>
    </rPh>
    <rPh sb="25" eb="27">
      <t>カイトウ</t>
    </rPh>
    <rPh sb="29" eb="30">
      <t>ネガ</t>
    </rPh>
    <phoneticPr fontId="4"/>
  </si>
  <si>
    <t>補助金等の利用した内訳が第3表、第4表で当該年に取得したボイラー、発電機の基数以下である。</t>
    <rPh sb="0" eb="4">
      <t>ホジョキントウ</t>
    </rPh>
    <rPh sb="5" eb="7">
      <t>リヨウ</t>
    </rPh>
    <rPh sb="9" eb="11">
      <t>ウチワケ</t>
    </rPh>
    <rPh sb="12" eb="13">
      <t>ダイ</t>
    </rPh>
    <rPh sb="14" eb="15">
      <t>ヒョウ</t>
    </rPh>
    <rPh sb="16" eb="17">
      <t>ダイ</t>
    </rPh>
    <rPh sb="18" eb="19">
      <t>ヒョウ</t>
    </rPh>
    <rPh sb="20" eb="23">
      <t>トウガイネン</t>
    </rPh>
    <rPh sb="24" eb="26">
      <t>シュトク</t>
    </rPh>
    <rPh sb="33" eb="36">
      <t>ハツデンキ</t>
    </rPh>
    <rPh sb="37" eb="39">
      <t>キスウ</t>
    </rPh>
    <rPh sb="39" eb="41">
      <t>イカ</t>
    </rPh>
    <phoneticPr fontId="4"/>
  </si>
  <si>
    <t>第５表（２）で回答いただいたボイラー、発電機の基数が第３表、第４表で回答いただいた当該年取得の基数を超えています。</t>
    <rPh sb="0" eb="1">
      <t>ダイ</t>
    </rPh>
    <rPh sb="2" eb="3">
      <t>ヒョウ</t>
    </rPh>
    <rPh sb="7" eb="9">
      <t>カイトウ</t>
    </rPh>
    <rPh sb="19" eb="22">
      <t>ハツデンキ</t>
    </rPh>
    <rPh sb="23" eb="25">
      <t>キスウ</t>
    </rPh>
    <rPh sb="26" eb="27">
      <t>ダイ</t>
    </rPh>
    <rPh sb="28" eb="29">
      <t>ヒョウ</t>
    </rPh>
    <rPh sb="30" eb="31">
      <t>ダイ</t>
    </rPh>
    <rPh sb="32" eb="33">
      <t>ヒョウ</t>
    </rPh>
    <rPh sb="34" eb="36">
      <t>カイトウ</t>
    </rPh>
    <rPh sb="41" eb="43">
      <t>トウガイ</t>
    </rPh>
    <rPh sb="43" eb="44">
      <t>ネン</t>
    </rPh>
    <rPh sb="44" eb="46">
      <t>シュトク</t>
    </rPh>
    <rPh sb="47" eb="49">
      <t>キスウ</t>
    </rPh>
    <rPh sb="50" eb="51">
      <t>コ</t>
    </rPh>
    <phoneticPr fontId="4"/>
  </si>
  <si>
    <t>木質バイオマスの利用量が入力されている</t>
    <rPh sb="0" eb="2">
      <t>モクシツ</t>
    </rPh>
    <rPh sb="8" eb="10">
      <t>リヨウ</t>
    </rPh>
    <rPh sb="10" eb="11">
      <t>リョウ</t>
    </rPh>
    <rPh sb="12" eb="14">
      <t>ニュウリョク</t>
    </rPh>
    <phoneticPr fontId="4"/>
  </si>
  <si>
    <t>第６－１表または第６－２表に木質バイオマスの利用量を入力してください。</t>
    <phoneticPr fontId="4"/>
  </si>
  <si>
    <t>木材チップの合計と内訳の数量が一致している</t>
    <rPh sb="0" eb="2">
      <t>モクザイ</t>
    </rPh>
    <rPh sb="6" eb="8">
      <t>ゴウケイ</t>
    </rPh>
    <rPh sb="9" eb="11">
      <t>ウチワケ</t>
    </rPh>
    <rPh sb="12" eb="14">
      <t>スウリョウ</t>
    </rPh>
    <rPh sb="15" eb="17">
      <t>イッチ</t>
    </rPh>
    <phoneticPr fontId="4"/>
  </si>
  <si>
    <t>木材チップの合計と内訳が一致していません。</t>
    <rPh sb="0" eb="2">
      <t>モクザイ</t>
    </rPh>
    <rPh sb="6" eb="8">
      <t>ゴウケイ</t>
    </rPh>
    <rPh sb="9" eb="11">
      <t>ウチワケ</t>
    </rPh>
    <rPh sb="12" eb="14">
      <t>イッチ</t>
    </rPh>
    <phoneticPr fontId="4"/>
  </si>
  <si>
    <t>木質ペレットの合計と内訳の数量が一致している</t>
    <rPh sb="0" eb="2">
      <t>モクシツ</t>
    </rPh>
    <rPh sb="7" eb="9">
      <t>ゴウケイ</t>
    </rPh>
    <rPh sb="10" eb="12">
      <t>ウチワケ</t>
    </rPh>
    <rPh sb="13" eb="15">
      <t>スウリョウ</t>
    </rPh>
    <rPh sb="16" eb="18">
      <t>イッチ</t>
    </rPh>
    <phoneticPr fontId="4"/>
  </si>
  <si>
    <t>木質ペレットの合計と内訳が一致していません。</t>
    <rPh sb="0" eb="2">
      <t>モクシツ</t>
    </rPh>
    <rPh sb="7" eb="9">
      <t>ゴウケイ</t>
    </rPh>
    <rPh sb="10" eb="12">
      <t>ウチワケ</t>
    </rPh>
    <rPh sb="13" eb="15">
      <t>イッチ</t>
    </rPh>
    <phoneticPr fontId="4"/>
  </si>
  <si>
    <t>木材チップ、ペレット、薪及び木粉（おが粉）以外の木質バイオマスを利用している</t>
    <rPh sb="0" eb="2">
      <t>モクザイ</t>
    </rPh>
    <rPh sb="11" eb="12">
      <t>マキ</t>
    </rPh>
    <rPh sb="12" eb="13">
      <t>オヨ</t>
    </rPh>
    <rPh sb="14" eb="15">
      <t>キ</t>
    </rPh>
    <rPh sb="15" eb="16">
      <t>コナ</t>
    </rPh>
    <rPh sb="19" eb="20">
      <t>コナ</t>
    </rPh>
    <rPh sb="21" eb="23">
      <t>イガイ</t>
    </rPh>
    <rPh sb="24" eb="26">
      <t>モクシツ</t>
    </rPh>
    <rPh sb="32" eb="34">
      <t>リヨウ</t>
    </rPh>
    <phoneticPr fontId="4"/>
  </si>
  <si>
    <t>非木質バイオマス燃料又は化石燃料との混焼を行っている</t>
    <phoneticPr fontId="4"/>
  </si>
  <si>
    <t>非木質バイオマス燃料又は化石燃料との混焼を行っている場合は、第６－２表にご回答ください。</t>
    <phoneticPr fontId="4"/>
  </si>
  <si>
    <t>第6-1表のバイオマス利用量計と第6-2表（3）の利用量が同じ数量になっていないか</t>
    <rPh sb="0" eb="1">
      <t>ダイ</t>
    </rPh>
    <rPh sb="4" eb="5">
      <t>ヒョウ</t>
    </rPh>
    <rPh sb="11" eb="13">
      <t>リヨウ</t>
    </rPh>
    <rPh sb="13" eb="14">
      <t>リョウ</t>
    </rPh>
    <rPh sb="14" eb="15">
      <t>ケイ</t>
    </rPh>
    <rPh sb="16" eb="17">
      <t>ダイ</t>
    </rPh>
    <rPh sb="20" eb="21">
      <t>ヒョウ</t>
    </rPh>
    <rPh sb="25" eb="28">
      <t>リヨウリョウ</t>
    </rPh>
    <rPh sb="29" eb="30">
      <t>オナ</t>
    </rPh>
    <rPh sb="31" eb="33">
      <t>スウリョウ</t>
    </rPh>
    <phoneticPr fontId="4"/>
  </si>
  <si>
    <t>第６－１表の数量の合計と第６－２表（３）の数量が同じですが、間違いないでしょうか。</t>
    <rPh sb="0" eb="1">
      <t>ダイ</t>
    </rPh>
    <rPh sb="4" eb="5">
      <t>ヒョウ</t>
    </rPh>
    <rPh sb="6" eb="8">
      <t>スウリョウ</t>
    </rPh>
    <rPh sb="9" eb="11">
      <t>ゴウケイ</t>
    </rPh>
    <rPh sb="12" eb="13">
      <t>ダイ</t>
    </rPh>
    <rPh sb="16" eb="17">
      <t>ヒョウ</t>
    </rPh>
    <rPh sb="21" eb="23">
      <t>スウリョウ</t>
    </rPh>
    <rPh sb="24" eb="25">
      <t>オナ</t>
    </rPh>
    <rPh sb="30" eb="32">
      <t>マチガ</t>
    </rPh>
    <phoneticPr fontId="4"/>
  </si>
  <si>
    <t>A</t>
    <phoneticPr fontId="4"/>
  </si>
  <si>
    <t>パーティクルボード製造業、繊維板製造業、パルプ・紙・紙加工品製造業である</t>
    <phoneticPr fontId="4"/>
  </si>
  <si>
    <t>B</t>
    <phoneticPr fontId="4"/>
  </si>
  <si>
    <t>3業種であり、第6-3表を記入している</t>
    <rPh sb="1" eb="3">
      <t>ギョウシュ</t>
    </rPh>
    <rPh sb="7" eb="8">
      <t>ダイ</t>
    </rPh>
    <rPh sb="11" eb="12">
      <t>ヒョウ</t>
    </rPh>
    <rPh sb="13" eb="15">
      <t>キニュウ</t>
    </rPh>
    <phoneticPr fontId="4"/>
  </si>
  <si>
    <t>C</t>
    <phoneticPr fontId="4"/>
  </si>
  <si>
    <t>3業種外であり、第6-3表を記入していない</t>
    <rPh sb="1" eb="4">
      <t>ギョウシュガイ</t>
    </rPh>
    <rPh sb="8" eb="9">
      <t>ダイ</t>
    </rPh>
    <rPh sb="12" eb="13">
      <t>ヒョウ</t>
    </rPh>
    <rPh sb="14" eb="16">
      <t>キニュウ</t>
    </rPh>
    <phoneticPr fontId="4"/>
  </si>
  <si>
    <t>A＝○、B＝×　⇒×</t>
    <phoneticPr fontId="4"/>
  </si>
  <si>
    <t>『パルプ・紙・紙加工品製造業』、『パーティクルボード製造業』及び『繊維板製造業』の方は第６－３表も記入をお願いします。該当がない場合は第６－３表にて「転用した木材チップの合計」に「０」を入力してください。</t>
    <phoneticPr fontId="4"/>
  </si>
  <si>
    <t>A＝×、C＝×　⇒×</t>
    <phoneticPr fontId="4"/>
  </si>
  <si>
    <t>『パルプ・紙・紙加工品製造業』、『パーティクルボード製造業』及び『繊維板製造業』の方以外は回答の必要がありません。</t>
    <phoneticPr fontId="4"/>
  </si>
  <si>
    <t>第6-3表中にエラーがない</t>
    <rPh sb="0" eb="1">
      <t>ダイ</t>
    </rPh>
    <rPh sb="4" eb="6">
      <t>ヒョウチュウ</t>
    </rPh>
    <phoneticPr fontId="4"/>
  </si>
  <si>
    <t>第６－３表中にエラーがあります。</t>
    <rPh sb="0" eb="1">
      <t>ダイ</t>
    </rPh>
    <rPh sb="4" eb="6">
      <t>ヒョウチュウ</t>
    </rPh>
    <phoneticPr fontId="4"/>
  </si>
  <si>
    <t>（別紙）</t>
    <rPh sb="1" eb="3">
      <t>ベッシ</t>
    </rPh>
    <phoneticPr fontId="4"/>
  </si>
  <si>
    <t>事業所の業種の選択肢（「第１表　事業所の概要」関連）</t>
    <rPh sb="0" eb="3">
      <t>ジギョウショ</t>
    </rPh>
    <rPh sb="4" eb="6">
      <t>ギョウシュ</t>
    </rPh>
    <rPh sb="7" eb="10">
      <t>センタクシ</t>
    </rPh>
    <rPh sb="12" eb="13">
      <t>ダイ</t>
    </rPh>
    <rPh sb="14" eb="15">
      <t>ヒョウ</t>
    </rPh>
    <rPh sb="16" eb="19">
      <t>ジギョウショ</t>
    </rPh>
    <rPh sb="20" eb="22">
      <t>ガイヨウ</t>
    </rPh>
    <rPh sb="23" eb="25">
      <t>カンレン</t>
    </rPh>
    <phoneticPr fontId="4"/>
  </si>
  <si>
    <t>業　　　種</t>
    <rPh sb="0" eb="1">
      <t>ゴウ</t>
    </rPh>
    <rPh sb="4" eb="5">
      <t>シュ</t>
    </rPh>
    <phoneticPr fontId="4"/>
  </si>
  <si>
    <t>定　　　義</t>
    <rPh sb="0" eb="1">
      <t>サダム</t>
    </rPh>
    <rPh sb="4" eb="5">
      <t>タダシ</t>
    </rPh>
    <phoneticPr fontId="4"/>
  </si>
  <si>
    <t>分類番号</t>
    <rPh sb="0" eb="4">
      <t>ブンルイバンゴウ</t>
    </rPh>
    <phoneticPr fontId="4"/>
  </si>
  <si>
    <t>製　　造　　業</t>
    <rPh sb="0" eb="1">
      <t>セイ</t>
    </rPh>
    <rPh sb="3" eb="4">
      <t>ゾウ</t>
    </rPh>
    <rPh sb="6" eb="7">
      <t>ギョウ</t>
    </rPh>
    <phoneticPr fontId="4"/>
  </si>
  <si>
    <t>製材業、木製品製造業</t>
    <rPh sb="0" eb="3">
      <t>セイザイギョウ</t>
    </rPh>
    <rPh sb="4" eb="10">
      <t>モクセイヒンセイゾウギョウ</t>
    </rPh>
    <phoneticPr fontId="4"/>
  </si>
  <si>
    <t>主として丸太（そま角，大割材などを含む）を原料として製材機械によって板，角材などの製材を行う事業所
（例）単板（ベニヤ）製造業、木材チップ製造業等</t>
    <rPh sb="0" eb="1">
      <t>シュ</t>
    </rPh>
    <rPh sb="4" eb="6">
      <t>マルタ</t>
    </rPh>
    <rPh sb="9" eb="10">
      <t>カド</t>
    </rPh>
    <rPh sb="11" eb="13">
      <t>オオワリ</t>
    </rPh>
    <rPh sb="13" eb="14">
      <t>ザイ</t>
    </rPh>
    <rPh sb="17" eb="18">
      <t>フク</t>
    </rPh>
    <rPh sb="21" eb="23">
      <t>ゲンリョウ</t>
    </rPh>
    <rPh sb="26" eb="30">
      <t>セイザイキカイ</t>
    </rPh>
    <rPh sb="34" eb="35">
      <t>イタ</t>
    </rPh>
    <rPh sb="36" eb="38">
      <t>カクザイ</t>
    </rPh>
    <rPh sb="41" eb="43">
      <t>セイザイ</t>
    </rPh>
    <rPh sb="44" eb="45">
      <t>オコナ</t>
    </rPh>
    <rPh sb="46" eb="49">
      <t>ジギョウショ</t>
    </rPh>
    <rPh sb="51" eb="52">
      <t>レイ</t>
    </rPh>
    <rPh sb="53" eb="54">
      <t>タン</t>
    </rPh>
    <rPh sb="54" eb="55">
      <t>イタ</t>
    </rPh>
    <rPh sb="60" eb="63">
      <t>セイゾウギョウ</t>
    </rPh>
    <rPh sb="64" eb="66">
      <t>モクザイ</t>
    </rPh>
    <rPh sb="69" eb="72">
      <t>セイゾウギョウ</t>
    </rPh>
    <rPh sb="72" eb="73">
      <t>トウ</t>
    </rPh>
    <phoneticPr fontId="4"/>
  </si>
  <si>
    <t>主として単板（ベニヤ）をはり合わせた合板を製造する事業所
（例）合板製造業；竹合板製造業；単板積層材（LVL）製造業；化粧ばり合板製造業</t>
    <rPh sb="0" eb="1">
      <t>シュ</t>
    </rPh>
    <rPh sb="4" eb="5">
      <t>タン</t>
    </rPh>
    <rPh sb="5" eb="6">
      <t>イタ</t>
    </rPh>
    <rPh sb="14" eb="15">
      <t>ア</t>
    </rPh>
    <rPh sb="18" eb="20">
      <t>ゴウバン</t>
    </rPh>
    <rPh sb="21" eb="23">
      <t>セイゾウ</t>
    </rPh>
    <rPh sb="25" eb="28">
      <t>ジギョウショ</t>
    </rPh>
    <rPh sb="30" eb="31">
      <t>レイ</t>
    </rPh>
    <rPh sb="32" eb="36">
      <t>ゴウバンセイゾウ</t>
    </rPh>
    <rPh sb="36" eb="37">
      <t>ギョウ</t>
    </rPh>
    <rPh sb="38" eb="39">
      <t>タケ</t>
    </rPh>
    <rPh sb="39" eb="40">
      <t>ア</t>
    </rPh>
    <rPh sb="40" eb="41">
      <t>イタ</t>
    </rPh>
    <rPh sb="41" eb="44">
      <t>セイゾウギョウ</t>
    </rPh>
    <rPh sb="45" eb="46">
      <t>タン</t>
    </rPh>
    <rPh sb="46" eb="47">
      <t>イタ</t>
    </rPh>
    <rPh sb="47" eb="49">
      <t>セキソウ</t>
    </rPh>
    <rPh sb="49" eb="50">
      <t>ザイ</t>
    </rPh>
    <rPh sb="55" eb="58">
      <t>セイゾウギョウ</t>
    </rPh>
    <rPh sb="59" eb="61">
      <t>ケショウ</t>
    </rPh>
    <rPh sb="63" eb="65">
      <t>ゴウバン</t>
    </rPh>
    <rPh sb="65" eb="68">
      <t>セイゾウギョウ</t>
    </rPh>
    <phoneticPr fontId="4"/>
  </si>
  <si>
    <t>集成材製造業</t>
    <rPh sb="0" eb="6">
      <t>シュウセイザイセイゾウギョウ</t>
    </rPh>
    <phoneticPr fontId="4"/>
  </si>
  <si>
    <t>主としてひき板又は小角材等を厚さ，幅及び長さの方向に集成接着した一般材を製造する事業所
（例）集成材製造業；台形集成材製造業；積層材製造業；幅はぎ板製造業</t>
    <rPh sb="0" eb="1">
      <t>シュ</t>
    </rPh>
    <rPh sb="6" eb="7">
      <t>イタ</t>
    </rPh>
    <rPh sb="7" eb="8">
      <t>マタ</t>
    </rPh>
    <rPh sb="9" eb="12">
      <t>ショウカクザイ</t>
    </rPh>
    <rPh sb="12" eb="13">
      <t>トウ</t>
    </rPh>
    <rPh sb="14" eb="15">
      <t>アツ</t>
    </rPh>
    <rPh sb="17" eb="18">
      <t>ハバ</t>
    </rPh>
    <rPh sb="18" eb="19">
      <t>オヨ</t>
    </rPh>
    <rPh sb="20" eb="21">
      <t>ナガ</t>
    </rPh>
    <rPh sb="23" eb="25">
      <t>ホウコウ</t>
    </rPh>
    <rPh sb="26" eb="28">
      <t>シュウセイ</t>
    </rPh>
    <rPh sb="28" eb="30">
      <t>セッチャク</t>
    </rPh>
    <rPh sb="32" eb="35">
      <t>イッパンザイ</t>
    </rPh>
    <rPh sb="36" eb="38">
      <t>セイゾウ</t>
    </rPh>
    <rPh sb="40" eb="43">
      <t>ジギョウショ</t>
    </rPh>
    <rPh sb="45" eb="46">
      <t>レイ</t>
    </rPh>
    <rPh sb="47" eb="50">
      <t>シュウセイザイ</t>
    </rPh>
    <rPh sb="50" eb="53">
      <t>セイゾウギョウ</t>
    </rPh>
    <rPh sb="54" eb="56">
      <t>ダイケイ</t>
    </rPh>
    <rPh sb="56" eb="59">
      <t>シュウセイザイ</t>
    </rPh>
    <rPh sb="59" eb="62">
      <t>セイゾウギョウ</t>
    </rPh>
    <rPh sb="63" eb="66">
      <t>セキソウザイ</t>
    </rPh>
    <rPh sb="66" eb="69">
      <t>セイゾウギョウ</t>
    </rPh>
    <rPh sb="70" eb="71">
      <t>ハバ</t>
    </rPh>
    <rPh sb="73" eb="74">
      <t>イタ</t>
    </rPh>
    <rPh sb="74" eb="77">
      <t>セイゾウギョウ</t>
    </rPh>
    <phoneticPr fontId="4"/>
  </si>
  <si>
    <t>建築用木製組立材料製造業（プレカット）</t>
    <rPh sb="0" eb="3">
      <t>ケンチクヨウ</t>
    </rPh>
    <rPh sb="3" eb="5">
      <t>モクセイ</t>
    </rPh>
    <rPh sb="5" eb="7">
      <t>クミタテ</t>
    </rPh>
    <rPh sb="7" eb="9">
      <t>ザイリョウ</t>
    </rPh>
    <rPh sb="9" eb="11">
      <t>セイゾウ</t>
    </rPh>
    <rPh sb="11" eb="12">
      <t>ゴウ</t>
    </rPh>
    <phoneticPr fontId="4"/>
  </si>
  <si>
    <t>主として木製組立建築材料を製造する事業所</t>
    <rPh sb="0" eb="1">
      <t>シュ</t>
    </rPh>
    <rPh sb="4" eb="6">
      <t>モクセイ</t>
    </rPh>
    <rPh sb="6" eb="8">
      <t>クミタテ</t>
    </rPh>
    <rPh sb="8" eb="12">
      <t>ケンチクザイリョウ</t>
    </rPh>
    <rPh sb="13" eb="15">
      <t>セイゾウ</t>
    </rPh>
    <rPh sb="17" eb="20">
      <t>ジギョウショ</t>
    </rPh>
    <phoneticPr fontId="4"/>
  </si>
  <si>
    <t>主としてパーティクルボード（削片板）を製造する事業所</t>
    <rPh sb="0" eb="1">
      <t>シュ</t>
    </rPh>
    <rPh sb="14" eb="15">
      <t>ケズ</t>
    </rPh>
    <rPh sb="15" eb="16">
      <t>カタ</t>
    </rPh>
    <rPh sb="16" eb="17">
      <t>イタ</t>
    </rPh>
    <rPh sb="19" eb="21">
      <t>セイゾウ</t>
    </rPh>
    <rPh sb="23" eb="26">
      <t>ジギョウショ</t>
    </rPh>
    <phoneticPr fontId="4"/>
  </si>
  <si>
    <t>主として木材その他のものから繊維板を製造する事業所</t>
    <rPh sb="0" eb="1">
      <t>シュ</t>
    </rPh>
    <rPh sb="4" eb="6">
      <t>モクザイ</t>
    </rPh>
    <rPh sb="8" eb="9">
      <t>タ</t>
    </rPh>
    <rPh sb="14" eb="17">
      <t>センイバン</t>
    </rPh>
    <rPh sb="18" eb="20">
      <t>セイゾウ</t>
    </rPh>
    <rPh sb="22" eb="25">
      <t>ジギョウショ</t>
    </rPh>
    <phoneticPr fontId="4"/>
  </si>
  <si>
    <t>主として床板を製造する事業所</t>
    <rPh sb="0" eb="1">
      <t>シュ</t>
    </rPh>
    <rPh sb="4" eb="6">
      <t>ユカイタ</t>
    </rPh>
    <rPh sb="7" eb="9">
      <t>セイゾウ</t>
    </rPh>
    <rPh sb="11" eb="14">
      <t>ジギョウショ</t>
    </rPh>
    <phoneticPr fontId="4"/>
  </si>
  <si>
    <t>木製容器製造業（木材加工業）</t>
    <rPh sb="0" eb="4">
      <t>モクセイヨウキ</t>
    </rPh>
    <rPh sb="4" eb="7">
      <t>セイゾウギョウ</t>
    </rPh>
    <rPh sb="8" eb="13">
      <t>モクザイカコウギョウ</t>
    </rPh>
    <phoneticPr fontId="4"/>
  </si>
  <si>
    <t>竹・とう・きりゅう等容器製造業、木箱製造業、たる・おけ製造業等</t>
    <rPh sb="0" eb="1">
      <t>タケ</t>
    </rPh>
    <rPh sb="9" eb="10">
      <t>トウ</t>
    </rPh>
    <rPh sb="10" eb="12">
      <t>ヨウキ</t>
    </rPh>
    <rPh sb="12" eb="15">
      <t>セイゾウギョウ</t>
    </rPh>
    <rPh sb="16" eb="18">
      <t>キバコ</t>
    </rPh>
    <rPh sb="18" eb="21">
      <t>セイゾウギョウ</t>
    </rPh>
    <rPh sb="27" eb="30">
      <t>セイゾウギョウ</t>
    </rPh>
    <rPh sb="30" eb="31">
      <t>トウ</t>
    </rPh>
    <phoneticPr fontId="4"/>
  </si>
  <si>
    <t>その他の木材産業</t>
    <rPh sb="2" eb="3">
      <t>タ</t>
    </rPh>
    <rPh sb="4" eb="8">
      <t>モクザイサンギョウ</t>
    </rPh>
    <phoneticPr fontId="4"/>
  </si>
  <si>
    <t>木材・木製品製造業のうち上記以外</t>
    <rPh sb="0" eb="2">
      <t>モクザイ</t>
    </rPh>
    <rPh sb="3" eb="6">
      <t>モクセイヒン</t>
    </rPh>
    <rPh sb="6" eb="9">
      <t>セイゾウギョウ</t>
    </rPh>
    <rPh sb="12" eb="16">
      <t>ジョウキイガイ</t>
    </rPh>
    <phoneticPr fontId="4"/>
  </si>
  <si>
    <t>（1）畜産食料品，水産食料品などの製造、(2）野菜缶詰，果実缶詰，農産保存食料品などの製造、(3）調味料，糖類，動植物油脂などの製造、(4）精穀，製粉及びでんぷん，ふくらし粉，イースト，こうじ，麦芽などの製造、(5）パン，菓子，めん類，豆腐，油揚げ，冷凍調理食品，そう（惣）菜などの製造等</t>
    <rPh sb="3" eb="8">
      <t>チクサンショクリョウヒン</t>
    </rPh>
    <rPh sb="9" eb="14">
      <t>スイサンショクリョウヒン</t>
    </rPh>
    <rPh sb="17" eb="19">
      <t>セイゾウ</t>
    </rPh>
    <rPh sb="28" eb="30">
      <t>カジツ</t>
    </rPh>
    <rPh sb="30" eb="32">
      <t>カンヅメ</t>
    </rPh>
    <rPh sb="118" eb="120">
      <t>トウフ</t>
    </rPh>
    <rPh sb="121" eb="123">
      <t>アブラア</t>
    </rPh>
    <rPh sb="125" eb="127">
      <t>レイトウ</t>
    </rPh>
    <rPh sb="127" eb="129">
      <t>チョウリ</t>
    </rPh>
    <rPh sb="129" eb="131">
      <t>ショクヒン</t>
    </rPh>
    <phoneticPr fontId="4"/>
  </si>
  <si>
    <t>繊維工業</t>
    <rPh sb="0" eb="4">
      <t>センイコウギョウ</t>
    </rPh>
    <phoneticPr fontId="4"/>
  </si>
  <si>
    <t>主として製糸，紡績糸，織物，ニット生地，網地，フェルト，染色整理及び衣服の縫製など繊維製品の製造を行う事業所</t>
    <rPh sb="0" eb="1">
      <t>シュ</t>
    </rPh>
    <rPh sb="4" eb="6">
      <t>セイシ</t>
    </rPh>
    <rPh sb="7" eb="8">
      <t>ツム</t>
    </rPh>
    <rPh sb="8" eb="9">
      <t>セキ</t>
    </rPh>
    <rPh sb="9" eb="10">
      <t>イト</t>
    </rPh>
    <rPh sb="11" eb="13">
      <t>オリモノ</t>
    </rPh>
    <rPh sb="17" eb="19">
      <t>キジ</t>
    </rPh>
    <rPh sb="20" eb="21">
      <t>モウ</t>
    </rPh>
    <rPh sb="21" eb="22">
      <t>チ</t>
    </rPh>
    <rPh sb="28" eb="30">
      <t>センショク</t>
    </rPh>
    <rPh sb="30" eb="32">
      <t>セイリ</t>
    </rPh>
    <rPh sb="32" eb="33">
      <t>オヨ</t>
    </rPh>
    <rPh sb="34" eb="36">
      <t>イフク</t>
    </rPh>
    <rPh sb="37" eb="39">
      <t>ホウセイ</t>
    </rPh>
    <rPh sb="41" eb="45">
      <t>センイセイヒン</t>
    </rPh>
    <rPh sb="46" eb="48">
      <t>セイゾウ</t>
    </rPh>
    <rPh sb="49" eb="50">
      <t>オコナ</t>
    </rPh>
    <rPh sb="51" eb="54">
      <t>ジギョウショ</t>
    </rPh>
    <phoneticPr fontId="4"/>
  </si>
  <si>
    <t>家庭用及び事務用家具（和式及び洋式を含む），宗教用具，戸，障子，ふすま，日よけ，竹すだれなどを製造する事業所</t>
    <rPh sb="0" eb="4">
      <t>カテイヨウオヨ</t>
    </rPh>
    <rPh sb="5" eb="8">
      <t>ジムヨウ</t>
    </rPh>
    <rPh sb="8" eb="10">
      <t>カグ</t>
    </rPh>
    <rPh sb="11" eb="13">
      <t>ワシキ</t>
    </rPh>
    <rPh sb="13" eb="14">
      <t>オヨ</t>
    </rPh>
    <rPh sb="15" eb="17">
      <t>ヨウシキ</t>
    </rPh>
    <rPh sb="18" eb="19">
      <t>フク</t>
    </rPh>
    <rPh sb="22" eb="26">
      <t>シュウキョウヨウグ</t>
    </rPh>
    <rPh sb="27" eb="28">
      <t>ト</t>
    </rPh>
    <rPh sb="29" eb="31">
      <t>ショウジ</t>
    </rPh>
    <rPh sb="36" eb="37">
      <t>ヒ</t>
    </rPh>
    <rPh sb="40" eb="41">
      <t>タケ</t>
    </rPh>
    <rPh sb="47" eb="49">
      <t>セイゾウ</t>
    </rPh>
    <rPh sb="51" eb="54">
      <t>ジギョウショ</t>
    </rPh>
    <phoneticPr fontId="4"/>
  </si>
  <si>
    <t>パルプ・紙・紙加工品製造業</t>
    <rPh sb="4" eb="5">
      <t>カミ</t>
    </rPh>
    <rPh sb="6" eb="9">
      <t>カミカコウ</t>
    </rPh>
    <rPh sb="9" eb="10">
      <t>ヒン</t>
    </rPh>
    <rPh sb="10" eb="13">
      <t>セイゾウギョウ</t>
    </rPh>
    <phoneticPr fontId="4"/>
  </si>
  <si>
    <t>木材，その他の植物原料又は古繊維から，主としてパルプ及び紙を製造する事業所，又はこれらの紙から紙加工品を製造する事業所</t>
    <rPh sb="0" eb="2">
      <t>モクザイ</t>
    </rPh>
    <rPh sb="5" eb="6">
      <t>タ</t>
    </rPh>
    <rPh sb="7" eb="9">
      <t>ショクブツ</t>
    </rPh>
    <rPh sb="9" eb="11">
      <t>ゲンリョウ</t>
    </rPh>
    <rPh sb="11" eb="12">
      <t>マタ</t>
    </rPh>
    <rPh sb="13" eb="14">
      <t>フル</t>
    </rPh>
    <rPh sb="14" eb="16">
      <t>センイ</t>
    </rPh>
    <rPh sb="19" eb="20">
      <t>シュ</t>
    </rPh>
    <rPh sb="26" eb="27">
      <t>オヨ</t>
    </rPh>
    <rPh sb="28" eb="29">
      <t>カミ</t>
    </rPh>
    <rPh sb="30" eb="32">
      <t>セイゾウ</t>
    </rPh>
    <rPh sb="34" eb="37">
      <t>ジギョウショ</t>
    </rPh>
    <rPh sb="38" eb="39">
      <t>マタ</t>
    </rPh>
    <rPh sb="44" eb="45">
      <t>カミ</t>
    </rPh>
    <rPh sb="47" eb="51">
      <t>カミカコウヒン</t>
    </rPh>
    <rPh sb="52" eb="54">
      <t>セイゾウ</t>
    </rPh>
    <rPh sb="56" eb="59">
      <t>ジギョウショ</t>
    </rPh>
    <phoneticPr fontId="4"/>
  </si>
  <si>
    <t>印刷・同関連業</t>
    <rPh sb="0" eb="2">
      <t>インサツ</t>
    </rPh>
    <rPh sb="3" eb="4">
      <t>ドウ</t>
    </rPh>
    <rPh sb="4" eb="7">
      <t>カンレンギョウ</t>
    </rPh>
    <phoneticPr fontId="4"/>
  </si>
  <si>
    <t>印刷業及びこれに関連した補助的業務を行う事業所</t>
    <rPh sb="0" eb="3">
      <t>インサツギョウ</t>
    </rPh>
    <rPh sb="3" eb="4">
      <t>オヨ</t>
    </rPh>
    <rPh sb="8" eb="10">
      <t>カンレン</t>
    </rPh>
    <rPh sb="12" eb="15">
      <t>ホジョテキ</t>
    </rPh>
    <rPh sb="15" eb="17">
      <t>ギョウム</t>
    </rPh>
    <rPh sb="18" eb="19">
      <t>オコナ</t>
    </rPh>
    <rPh sb="20" eb="23">
      <t>ジギョウショ</t>
    </rPh>
    <phoneticPr fontId="4"/>
  </si>
  <si>
    <t>化学工場</t>
    <rPh sb="0" eb="4">
      <t>カガクコウジョウ</t>
    </rPh>
    <phoneticPr fontId="4"/>
  </si>
  <si>
    <t>医薬品製造業</t>
    <rPh sb="0" eb="3">
      <t>イヤクヒン</t>
    </rPh>
    <rPh sb="3" eb="6">
      <t>セイゾウギョウ</t>
    </rPh>
    <phoneticPr fontId="4"/>
  </si>
  <si>
    <t>医薬品原薬製造業、医薬品製剤製造業、生物学的製剤製造業、生薬・漢方製剤製造業、動物用医薬品製造業等</t>
    <rPh sb="0" eb="3">
      <t>イヤクヒン</t>
    </rPh>
    <rPh sb="3" eb="5">
      <t>ゲンヤク</t>
    </rPh>
    <rPh sb="5" eb="8">
      <t>セイゾウギョウ</t>
    </rPh>
    <rPh sb="9" eb="12">
      <t>イヤクヒン</t>
    </rPh>
    <rPh sb="12" eb="14">
      <t>セイザイ</t>
    </rPh>
    <rPh sb="14" eb="17">
      <t>セイゾウギョウ</t>
    </rPh>
    <rPh sb="18" eb="22">
      <t>セイブツガクテキ</t>
    </rPh>
    <rPh sb="22" eb="27">
      <t>セイザイセイゾウギョウ</t>
    </rPh>
    <rPh sb="28" eb="30">
      <t>ショウヤク</t>
    </rPh>
    <rPh sb="31" eb="33">
      <t>カンポウ</t>
    </rPh>
    <rPh sb="33" eb="35">
      <t>セイザイ</t>
    </rPh>
    <rPh sb="35" eb="38">
      <t>セイゾウギョウ</t>
    </rPh>
    <rPh sb="39" eb="42">
      <t>ドウブツヨウ</t>
    </rPh>
    <rPh sb="42" eb="48">
      <t>イヤクヒンセイゾウギョウ</t>
    </rPh>
    <rPh sb="48" eb="49">
      <t>トウ</t>
    </rPh>
    <phoneticPr fontId="4"/>
  </si>
  <si>
    <t>その他（上記以外）</t>
    <rPh sb="2" eb="3">
      <t>タ</t>
    </rPh>
    <rPh sb="4" eb="8">
      <t>ジョウキイガイ</t>
    </rPh>
    <phoneticPr fontId="4"/>
  </si>
  <si>
    <t>その他（医薬品製造業以外）</t>
    <rPh sb="2" eb="3">
      <t>タ</t>
    </rPh>
    <rPh sb="4" eb="6">
      <t>イヤク</t>
    </rPh>
    <rPh sb="6" eb="7">
      <t>ヒン</t>
    </rPh>
    <rPh sb="7" eb="12">
      <t>セイゾウギョウイガイ</t>
    </rPh>
    <phoneticPr fontId="4"/>
  </si>
  <si>
    <t>製造業のち上記以外</t>
    <rPh sb="0" eb="3">
      <t>セイゾウギョウ</t>
    </rPh>
    <rPh sb="5" eb="9">
      <t>ジョウキイガイ</t>
    </rPh>
    <phoneticPr fontId="4"/>
  </si>
  <si>
    <t>耕種農業，畜産農業（養きん，養ほう，養蚕を含む）及び農業に直接関係するサービス業務をおこなう事業所</t>
    <rPh sb="0" eb="4">
      <t>コウシュノウギョウ</t>
    </rPh>
    <rPh sb="5" eb="7">
      <t>チクサン</t>
    </rPh>
    <rPh sb="7" eb="9">
      <t>ノウギョウ</t>
    </rPh>
    <rPh sb="10" eb="11">
      <t>ヨウ</t>
    </rPh>
    <rPh sb="14" eb="15">
      <t>ヨウ</t>
    </rPh>
    <rPh sb="18" eb="20">
      <t>ヨウサン</t>
    </rPh>
    <rPh sb="21" eb="22">
      <t>フク</t>
    </rPh>
    <rPh sb="24" eb="25">
      <t>オヨ</t>
    </rPh>
    <rPh sb="26" eb="28">
      <t>ノウギョウ</t>
    </rPh>
    <rPh sb="29" eb="31">
      <t>チョクセツ</t>
    </rPh>
    <rPh sb="31" eb="33">
      <t>カンケイ</t>
    </rPh>
    <rPh sb="39" eb="41">
      <t>ギョウム</t>
    </rPh>
    <rPh sb="46" eb="48">
      <t>ジギョウ</t>
    </rPh>
    <rPh sb="48" eb="49">
      <t>ショ</t>
    </rPh>
    <phoneticPr fontId="4"/>
  </si>
  <si>
    <t>電気，ガス，熱又は水（かんがい用水を除く）を供給する事業所並びに汚水・雨水の処理等を行う事業所</t>
    <rPh sb="0" eb="2">
      <t>デンキ</t>
    </rPh>
    <rPh sb="6" eb="7">
      <t>ネツ</t>
    </rPh>
    <rPh sb="7" eb="8">
      <t>マタ</t>
    </rPh>
    <rPh sb="9" eb="10">
      <t>ミズ</t>
    </rPh>
    <rPh sb="15" eb="17">
      <t>ヨウスイ</t>
    </rPh>
    <rPh sb="18" eb="19">
      <t>ノゾ</t>
    </rPh>
    <rPh sb="22" eb="24">
      <t>キョウキュウ</t>
    </rPh>
    <rPh sb="26" eb="29">
      <t>ジギョウショ</t>
    </rPh>
    <rPh sb="29" eb="30">
      <t>ナラ</t>
    </rPh>
    <rPh sb="32" eb="34">
      <t>オスイ</t>
    </rPh>
    <rPh sb="35" eb="37">
      <t>ウスイ</t>
    </rPh>
    <rPh sb="38" eb="40">
      <t>ショリ</t>
    </rPh>
    <rPh sb="40" eb="41">
      <t>トウ</t>
    </rPh>
    <rPh sb="42" eb="43">
      <t>オコナ</t>
    </rPh>
    <rPh sb="44" eb="47">
      <t>ジギョウショ</t>
    </rPh>
    <phoneticPr fontId="4"/>
  </si>
  <si>
    <t>宿泊業・飲食
サービス業</t>
    <rPh sb="0" eb="3">
      <t>シュクハクギョウ</t>
    </rPh>
    <rPh sb="4" eb="6">
      <t>インショク</t>
    </rPh>
    <rPh sb="11" eb="12">
      <t>ギョウ</t>
    </rPh>
    <phoneticPr fontId="4"/>
  </si>
  <si>
    <t>宿泊業</t>
    <rPh sb="0" eb="3">
      <t>シュクハクギョウ</t>
    </rPh>
    <phoneticPr fontId="4"/>
  </si>
  <si>
    <t>一般公衆，特定の会員等に対して宿泊を提供する事業所</t>
    <rPh sb="0" eb="4">
      <t>イッパンコウシュウ</t>
    </rPh>
    <rPh sb="5" eb="7">
      <t>トクテイ</t>
    </rPh>
    <rPh sb="8" eb="10">
      <t>カイイン</t>
    </rPh>
    <rPh sb="10" eb="11">
      <t>トウ</t>
    </rPh>
    <rPh sb="12" eb="13">
      <t>タイ</t>
    </rPh>
    <rPh sb="15" eb="17">
      <t>シュクハク</t>
    </rPh>
    <rPh sb="18" eb="20">
      <t>テイキョウ</t>
    </rPh>
    <rPh sb="22" eb="25">
      <t>ジギョウショ</t>
    </rPh>
    <phoneticPr fontId="4"/>
  </si>
  <si>
    <t>主として客の注文に応じ調理した飲食料品，その他の食料品又は飲料をその場所で飲食させる事業所並びに，客の注文に応じ調理した飲食料品をその場所で提供又は客の求める場所に届ける事業所及び客の求める場所において，調理した飲食料品を提供する事業所</t>
    <rPh sb="0" eb="1">
      <t>シュ</t>
    </rPh>
    <rPh sb="4" eb="5">
      <t>キャク</t>
    </rPh>
    <rPh sb="6" eb="8">
      <t>チュウモン</t>
    </rPh>
    <rPh sb="9" eb="10">
      <t>オウ</t>
    </rPh>
    <rPh sb="11" eb="13">
      <t>チョウリ</t>
    </rPh>
    <rPh sb="15" eb="19">
      <t>インショクリョウヒン</t>
    </rPh>
    <rPh sb="22" eb="23">
      <t>タ</t>
    </rPh>
    <rPh sb="24" eb="27">
      <t>ショクリョウヒン</t>
    </rPh>
    <rPh sb="27" eb="28">
      <t>マタ</t>
    </rPh>
    <rPh sb="29" eb="31">
      <t>インリョウ</t>
    </rPh>
    <rPh sb="34" eb="36">
      <t>バショ</t>
    </rPh>
    <rPh sb="37" eb="39">
      <t>インショク</t>
    </rPh>
    <rPh sb="42" eb="45">
      <t>ジギョウショ</t>
    </rPh>
    <rPh sb="45" eb="46">
      <t>ナラ</t>
    </rPh>
    <rPh sb="49" eb="50">
      <t>キャク</t>
    </rPh>
    <rPh sb="51" eb="53">
      <t>チュウモン</t>
    </rPh>
    <rPh sb="54" eb="55">
      <t>オウ</t>
    </rPh>
    <rPh sb="56" eb="58">
      <t>チョウリ</t>
    </rPh>
    <rPh sb="60" eb="64">
      <t>インショクリョウヒン</t>
    </rPh>
    <rPh sb="67" eb="69">
      <t>バショ</t>
    </rPh>
    <rPh sb="70" eb="73">
      <t>テイキョウマタ</t>
    </rPh>
    <rPh sb="74" eb="75">
      <t>キャク</t>
    </rPh>
    <rPh sb="76" eb="77">
      <t>モト</t>
    </rPh>
    <rPh sb="79" eb="81">
      <t>バショ</t>
    </rPh>
    <rPh sb="82" eb="83">
      <t>トド</t>
    </rPh>
    <rPh sb="85" eb="89">
      <t>ジギョウショオヨ</t>
    </rPh>
    <rPh sb="90" eb="91">
      <t>キャク</t>
    </rPh>
    <rPh sb="92" eb="93">
      <t>モト</t>
    </rPh>
    <rPh sb="95" eb="97">
      <t>バショ</t>
    </rPh>
    <rPh sb="102" eb="104">
      <t>チョウリ</t>
    </rPh>
    <rPh sb="106" eb="110">
      <t>インショクリョウヒン</t>
    </rPh>
    <rPh sb="111" eb="113">
      <t>テイキョウ</t>
    </rPh>
    <rPh sb="115" eb="118">
      <t>ジギョウショ</t>
    </rPh>
    <phoneticPr fontId="4"/>
  </si>
  <si>
    <t>生活関連サービス・娯楽業</t>
    <rPh sb="0" eb="4">
      <t>セイカツカンレン</t>
    </rPh>
    <rPh sb="9" eb="12">
      <t>ゴラクギョウ</t>
    </rPh>
    <phoneticPr fontId="4"/>
  </si>
  <si>
    <t>洗濯業、理容業、美容業</t>
    <rPh sb="0" eb="3">
      <t>センタクギョウ</t>
    </rPh>
    <rPh sb="4" eb="7">
      <t>リヨウギョウ</t>
    </rPh>
    <rPh sb="8" eb="11">
      <t>ビヨウギョウ</t>
    </rPh>
    <phoneticPr fontId="4"/>
  </si>
  <si>
    <t>○洗濯業；クリーニング業；ランドリー業；クリーニング工場、洗濯物取次所；クリーニング取次所、リネンサプライ業；貸おむつ業；貸おしぼり業；貸ぞうきん業；貸モップ業
○理容店；理髪店；バーバー；床屋
○美容室；美容院；ビューティサロン</t>
    <rPh sb="1" eb="4">
      <t>センタクギョウ</t>
    </rPh>
    <rPh sb="11" eb="12">
      <t>ギョウ</t>
    </rPh>
    <rPh sb="18" eb="19">
      <t>ギョウ</t>
    </rPh>
    <rPh sb="26" eb="28">
      <t>コウジョウ</t>
    </rPh>
    <rPh sb="29" eb="32">
      <t>センタクモノ</t>
    </rPh>
    <rPh sb="32" eb="35">
      <t>トリツギショ</t>
    </rPh>
    <rPh sb="42" eb="45">
      <t>トリツギショ</t>
    </rPh>
    <rPh sb="53" eb="54">
      <t>ギョウ</t>
    </rPh>
    <rPh sb="55" eb="56">
      <t>カシ</t>
    </rPh>
    <rPh sb="59" eb="60">
      <t>ギョウ</t>
    </rPh>
    <rPh sb="61" eb="62">
      <t>カシ</t>
    </rPh>
    <rPh sb="66" eb="67">
      <t>ギョウ</t>
    </rPh>
    <rPh sb="68" eb="69">
      <t>カシ</t>
    </rPh>
    <rPh sb="73" eb="74">
      <t>ギョウ</t>
    </rPh>
    <rPh sb="75" eb="76">
      <t>カシ</t>
    </rPh>
    <rPh sb="79" eb="80">
      <t>ギョウ</t>
    </rPh>
    <rPh sb="82" eb="85">
      <t>リヨウテン</t>
    </rPh>
    <rPh sb="86" eb="89">
      <t>リハツテン</t>
    </rPh>
    <rPh sb="95" eb="97">
      <t>トコヤ</t>
    </rPh>
    <rPh sb="99" eb="102">
      <t>ビヨウシツ</t>
    </rPh>
    <rPh sb="103" eb="106">
      <t>ビヨウイン</t>
    </rPh>
    <phoneticPr fontId="4"/>
  </si>
  <si>
    <t>一般公衆浴場業、その他の公衆浴場業（温泉）</t>
    <rPh sb="0" eb="4">
      <t>イッパンコウシュウ</t>
    </rPh>
    <rPh sb="4" eb="6">
      <t>ヨクジョウ</t>
    </rPh>
    <rPh sb="6" eb="7">
      <t>ギョウ</t>
    </rPh>
    <rPh sb="10" eb="11">
      <t>タ</t>
    </rPh>
    <rPh sb="12" eb="17">
      <t>コウシュウヨクジョウギョウ</t>
    </rPh>
    <rPh sb="18" eb="20">
      <t>オンセン</t>
    </rPh>
    <phoneticPr fontId="4"/>
  </si>
  <si>
    <t>銭湯業、温泉浴場業；蒸しぶろ業；砂湯業；サウナぶろ業；スパ業；鉱泉浴場業；健康ランド；スーパー銭湯</t>
    <rPh sb="0" eb="3">
      <t>セントウギョウ</t>
    </rPh>
    <rPh sb="4" eb="9">
      <t>オンセンヨクジョウギョウ</t>
    </rPh>
    <rPh sb="10" eb="11">
      <t>ム</t>
    </rPh>
    <rPh sb="14" eb="15">
      <t>ギョウ</t>
    </rPh>
    <rPh sb="16" eb="19">
      <t>スナユギョウ</t>
    </rPh>
    <rPh sb="25" eb="26">
      <t>ギョウ</t>
    </rPh>
    <rPh sb="29" eb="30">
      <t>ギョウ</t>
    </rPh>
    <rPh sb="31" eb="36">
      <t>コウセンヨクジョウギョウ</t>
    </rPh>
    <rPh sb="37" eb="39">
      <t>ケンコウ</t>
    </rPh>
    <rPh sb="47" eb="49">
      <t>セントウ</t>
    </rPh>
    <phoneticPr fontId="4"/>
  </si>
  <si>
    <t>スポーツ施設提供業</t>
    <rPh sb="4" eb="6">
      <t>シセツ</t>
    </rPh>
    <rPh sb="6" eb="9">
      <t>テイキョウギョウ</t>
    </rPh>
    <phoneticPr fontId="4"/>
  </si>
  <si>
    <t>陸上競技場；運動広場；バレーボール場；プール；公営野球場；体育館；フィットネスクラブ等</t>
    <rPh sb="0" eb="5">
      <t>リクジョウキョウギジョウ</t>
    </rPh>
    <rPh sb="6" eb="8">
      <t>ウンドウ</t>
    </rPh>
    <rPh sb="8" eb="10">
      <t>ヒロバ</t>
    </rPh>
    <rPh sb="17" eb="18">
      <t>ジョウ</t>
    </rPh>
    <rPh sb="23" eb="28">
      <t>コウエイヤキュウジョウ</t>
    </rPh>
    <rPh sb="29" eb="32">
      <t>タイイクカン</t>
    </rPh>
    <rPh sb="42" eb="43">
      <t>トウ</t>
    </rPh>
    <phoneticPr fontId="4"/>
  </si>
  <si>
    <t>公園、遊園地、その他の娯楽業</t>
    <rPh sb="0" eb="2">
      <t>コウエン</t>
    </rPh>
    <rPh sb="3" eb="6">
      <t>ユウエンチ</t>
    </rPh>
    <rPh sb="9" eb="10">
      <t>タ</t>
    </rPh>
    <rPh sb="11" eb="14">
      <t>ゴラクギョウ</t>
    </rPh>
    <phoneticPr fontId="4"/>
  </si>
  <si>
    <t>公園；庭園；公園管理事務所；遊園地；遊園場；テーマパーク等</t>
    <rPh sb="0" eb="2">
      <t>コウエン</t>
    </rPh>
    <rPh sb="3" eb="5">
      <t>テイエン</t>
    </rPh>
    <rPh sb="6" eb="13">
      <t>コウエンカンリジムショ</t>
    </rPh>
    <rPh sb="14" eb="17">
      <t>ユウエンチ</t>
    </rPh>
    <rPh sb="18" eb="21">
      <t>ユウエンジョウ</t>
    </rPh>
    <rPh sb="28" eb="29">
      <t>トウ</t>
    </rPh>
    <phoneticPr fontId="4"/>
  </si>
  <si>
    <t>教育・学習支援業</t>
    <rPh sb="0" eb="2">
      <t>キョウイク</t>
    </rPh>
    <rPh sb="3" eb="8">
      <t>ガクシュウシエンギョウ</t>
    </rPh>
    <phoneticPr fontId="4"/>
  </si>
  <si>
    <t>学校教育</t>
    <rPh sb="0" eb="4">
      <t>ガッコウキョウイク</t>
    </rPh>
    <phoneticPr fontId="4"/>
  </si>
  <si>
    <t>所定の学科課程を教授する事業所及び学校教育の支援を行う事業所
（例）幼稚園；幼稚園型認定こども園；小学校；中学校；高等学校；高等教育機関等</t>
    <rPh sb="0" eb="2">
      <t>ショテイ</t>
    </rPh>
    <rPh sb="3" eb="7">
      <t>ガッカカテイ</t>
    </rPh>
    <rPh sb="8" eb="10">
      <t>キョウジュ</t>
    </rPh>
    <rPh sb="12" eb="16">
      <t>ジギョウショオヨ</t>
    </rPh>
    <rPh sb="17" eb="21">
      <t>ガッコウキョウイク</t>
    </rPh>
    <rPh sb="22" eb="24">
      <t>シエン</t>
    </rPh>
    <rPh sb="25" eb="26">
      <t>オコナ</t>
    </rPh>
    <rPh sb="27" eb="30">
      <t>ジギョウショ</t>
    </rPh>
    <rPh sb="32" eb="33">
      <t>レイ</t>
    </rPh>
    <rPh sb="34" eb="37">
      <t>ヨウチエン</t>
    </rPh>
    <rPh sb="38" eb="42">
      <t>ヨウチエンガタ</t>
    </rPh>
    <rPh sb="42" eb="44">
      <t>ニンテイ</t>
    </rPh>
    <rPh sb="47" eb="48">
      <t>エン</t>
    </rPh>
    <rPh sb="49" eb="52">
      <t>ショウガッコウ</t>
    </rPh>
    <rPh sb="53" eb="56">
      <t>チュウガッコウ</t>
    </rPh>
    <rPh sb="57" eb="61">
      <t>コウトウガッコウ</t>
    </rPh>
    <rPh sb="62" eb="69">
      <t>コウトウキョウイクキカントウ</t>
    </rPh>
    <phoneticPr fontId="4"/>
  </si>
  <si>
    <t>その他教育、学習支援業</t>
    <rPh sb="2" eb="3">
      <t>タ</t>
    </rPh>
    <rPh sb="3" eb="5">
      <t>キョウイク</t>
    </rPh>
    <rPh sb="6" eb="10">
      <t>ガクシュウシエン</t>
    </rPh>
    <rPh sb="10" eb="11">
      <t>ギョウ</t>
    </rPh>
    <phoneticPr fontId="4"/>
  </si>
  <si>
    <t>学校教育を除く組織的な教育活動を行う事業所，学校教育の補習教育を行う事業所及び教養，技能，技術などを教授する事業所
（例）公民館；図書館；博物館，美術館；動物園，植物園，水族館；青少年教育施設；職業・教育支援施設等</t>
    <rPh sb="0" eb="4">
      <t>ガッコウキョウイク</t>
    </rPh>
    <rPh sb="5" eb="6">
      <t>ノゾ</t>
    </rPh>
    <rPh sb="7" eb="10">
      <t>ソシキテキ</t>
    </rPh>
    <rPh sb="11" eb="15">
      <t>キョウイクカツドウ</t>
    </rPh>
    <rPh sb="16" eb="17">
      <t>オコナ</t>
    </rPh>
    <rPh sb="18" eb="21">
      <t>ジギョウショ</t>
    </rPh>
    <rPh sb="22" eb="26">
      <t>ガッコウキョウイク</t>
    </rPh>
    <phoneticPr fontId="4"/>
  </si>
  <si>
    <t>医療・福祉</t>
    <rPh sb="0" eb="2">
      <t>イリョウ</t>
    </rPh>
    <rPh sb="3" eb="5">
      <t>フクシ</t>
    </rPh>
    <phoneticPr fontId="4"/>
  </si>
  <si>
    <t>医師又は歯科医師等が患者に対して医業又は医業類似行為を行う事業所及びこれに直接関連するサービスを提供する事業所</t>
    <rPh sb="0" eb="3">
      <t>イシマタ</t>
    </rPh>
    <rPh sb="4" eb="6">
      <t>シカ</t>
    </rPh>
    <rPh sb="6" eb="9">
      <t>イシトウ</t>
    </rPh>
    <rPh sb="10" eb="12">
      <t>カンジャ</t>
    </rPh>
    <rPh sb="13" eb="14">
      <t>タイ</t>
    </rPh>
    <rPh sb="16" eb="18">
      <t>イギョウ</t>
    </rPh>
    <rPh sb="18" eb="19">
      <t>マタ</t>
    </rPh>
    <rPh sb="20" eb="22">
      <t>イギョウ</t>
    </rPh>
    <rPh sb="22" eb="24">
      <t>ルイジ</t>
    </rPh>
    <rPh sb="24" eb="26">
      <t>コウイ</t>
    </rPh>
    <rPh sb="27" eb="28">
      <t>オコナ</t>
    </rPh>
    <rPh sb="29" eb="31">
      <t>ジギョウ</t>
    </rPh>
    <rPh sb="31" eb="32">
      <t>ショ</t>
    </rPh>
    <rPh sb="32" eb="33">
      <t>オヨ</t>
    </rPh>
    <rPh sb="37" eb="39">
      <t>チョクセツ</t>
    </rPh>
    <rPh sb="39" eb="41">
      <t>カンレン</t>
    </rPh>
    <rPh sb="48" eb="50">
      <t>テイキョウ</t>
    </rPh>
    <rPh sb="52" eb="54">
      <t>ジギョウ</t>
    </rPh>
    <rPh sb="54" eb="55">
      <t>ショ</t>
    </rPh>
    <phoneticPr fontId="4"/>
  </si>
  <si>
    <t>老人福祉、介護事業、障害者福祉事業</t>
    <rPh sb="0" eb="4">
      <t>ロウジンフクシ</t>
    </rPh>
    <rPh sb="5" eb="9">
      <t>カイゴジギョウ</t>
    </rPh>
    <rPh sb="10" eb="13">
      <t>ショウガイシャ</t>
    </rPh>
    <rPh sb="13" eb="17">
      <t>フクシジギョウ</t>
    </rPh>
    <phoneticPr fontId="4"/>
  </si>
  <si>
    <t>社会保険，社会福祉又は介護事業を行う事業所及び更生保護事業
（例）特別養護老人ホーム；介護老人保健施設；老人デイサービスセンター；ケアホーム（障害者福祉事業のもの）；グループホーム（障害者福祉事業のもの）；福祉ホーム（障害者福祉事業のもの）</t>
    <rPh sb="0" eb="4">
      <t>シャカイホケン</t>
    </rPh>
    <rPh sb="5" eb="9">
      <t>シャカイフクシ</t>
    </rPh>
    <rPh sb="9" eb="10">
      <t>マタ</t>
    </rPh>
    <rPh sb="11" eb="13">
      <t>カイゴ</t>
    </rPh>
    <rPh sb="13" eb="15">
      <t>ジギョウ</t>
    </rPh>
    <rPh sb="16" eb="17">
      <t>オコナ</t>
    </rPh>
    <rPh sb="18" eb="21">
      <t>ジギョウショ</t>
    </rPh>
    <rPh sb="21" eb="22">
      <t>オヨ</t>
    </rPh>
    <rPh sb="23" eb="29">
      <t>コウセイホゴジギョウ</t>
    </rPh>
    <rPh sb="31" eb="32">
      <t>レイ</t>
    </rPh>
    <rPh sb="33" eb="37">
      <t>トクベツヨウゴ</t>
    </rPh>
    <rPh sb="37" eb="39">
      <t>ロウジン</t>
    </rPh>
    <rPh sb="43" eb="47">
      <t>カイゴロウジン</t>
    </rPh>
    <rPh sb="47" eb="51">
      <t>ホケンシセツ</t>
    </rPh>
    <rPh sb="52" eb="54">
      <t>ロウジン</t>
    </rPh>
    <rPh sb="71" eb="74">
      <t>ショウガイシャ</t>
    </rPh>
    <rPh sb="74" eb="76">
      <t>フクシ</t>
    </rPh>
    <rPh sb="76" eb="78">
      <t>ジギョウ</t>
    </rPh>
    <rPh sb="91" eb="94">
      <t>ショウガイシャ</t>
    </rPh>
    <rPh sb="94" eb="96">
      <t>フクシ</t>
    </rPh>
    <rPh sb="96" eb="98">
      <t>ジギョウ</t>
    </rPh>
    <rPh sb="103" eb="105">
      <t>フクシ</t>
    </rPh>
    <rPh sb="109" eb="112">
      <t>ショウガイシャ</t>
    </rPh>
    <rPh sb="112" eb="116">
      <t>フクシジギョウ</t>
    </rPh>
    <phoneticPr fontId="4"/>
  </si>
  <si>
    <t>児童福祉事業（保育所）</t>
    <rPh sb="0" eb="2">
      <t>ジドウ</t>
    </rPh>
    <rPh sb="2" eb="4">
      <t>フクシ</t>
    </rPh>
    <rPh sb="4" eb="6">
      <t>ジギョウ</t>
    </rPh>
    <rPh sb="7" eb="10">
      <t>ホイクジョ</t>
    </rPh>
    <phoneticPr fontId="4"/>
  </si>
  <si>
    <t>保育所；託児所；保育所型認定こども園等</t>
    <rPh sb="0" eb="3">
      <t>ホイクジョ</t>
    </rPh>
    <rPh sb="4" eb="7">
      <t>タクジジョ</t>
    </rPh>
    <rPh sb="8" eb="12">
      <t>ホイクジョガタ</t>
    </rPh>
    <rPh sb="12" eb="14">
      <t>ニンテイ</t>
    </rPh>
    <rPh sb="17" eb="18">
      <t>エン</t>
    </rPh>
    <rPh sb="18" eb="19">
      <t>トウ</t>
    </rPh>
    <phoneticPr fontId="4"/>
  </si>
  <si>
    <t>医療・福祉のうち上記以外</t>
    <rPh sb="0" eb="2">
      <t>イリョウ</t>
    </rPh>
    <rPh sb="3" eb="5">
      <t>フクシ</t>
    </rPh>
    <rPh sb="8" eb="12">
      <t>ジョウキイガイ</t>
    </rPh>
    <phoneticPr fontId="4"/>
  </si>
  <si>
    <t>協同組合</t>
    <rPh sb="0" eb="4">
      <t>キョウドウクミアイ</t>
    </rPh>
    <phoneticPr fontId="4"/>
  </si>
  <si>
    <t>信用事業又は共済事業と併せて，他の大分類にわたる各種のサービスを提供する農林水産業協同組合及び事業協同組合の事業所
（例）農業協同組合；漁業協同組合；水産加工業協同組合；森林組合</t>
    <rPh sb="0" eb="4">
      <t>シンヨウジギョウ</t>
    </rPh>
    <rPh sb="4" eb="5">
      <t>マタ</t>
    </rPh>
    <rPh sb="6" eb="8">
      <t>キョウサイ</t>
    </rPh>
    <rPh sb="8" eb="10">
      <t>ジギョウ</t>
    </rPh>
    <rPh sb="11" eb="12">
      <t>アワ</t>
    </rPh>
    <rPh sb="15" eb="16">
      <t>ホカ</t>
    </rPh>
    <rPh sb="17" eb="20">
      <t>ダイブンルイ</t>
    </rPh>
    <rPh sb="24" eb="26">
      <t>カクシュ</t>
    </rPh>
    <rPh sb="32" eb="34">
      <t>テイキョウ</t>
    </rPh>
    <rPh sb="36" eb="40">
      <t>ノウリンスイサン</t>
    </rPh>
    <rPh sb="40" eb="41">
      <t>ギョウ</t>
    </rPh>
    <rPh sb="41" eb="43">
      <t>キョウドウ</t>
    </rPh>
    <rPh sb="43" eb="45">
      <t>クミアイ</t>
    </rPh>
    <rPh sb="45" eb="46">
      <t>オヨ</t>
    </rPh>
    <rPh sb="47" eb="49">
      <t>ジギョウ</t>
    </rPh>
    <rPh sb="49" eb="51">
      <t>キョウドウ</t>
    </rPh>
    <rPh sb="51" eb="53">
      <t>クミアイ</t>
    </rPh>
    <rPh sb="54" eb="56">
      <t>ジギョウ</t>
    </rPh>
    <rPh sb="56" eb="57">
      <t>ショ</t>
    </rPh>
    <rPh sb="59" eb="60">
      <t>レイ</t>
    </rPh>
    <rPh sb="61" eb="67">
      <t>ノウギョウキョウドウクミアイ</t>
    </rPh>
    <rPh sb="68" eb="70">
      <t>ギョギョウ</t>
    </rPh>
    <rPh sb="70" eb="74">
      <t>キョウドウクミアイ</t>
    </rPh>
    <rPh sb="75" eb="80">
      <t>スイサンカコウギョウ</t>
    </rPh>
    <rPh sb="80" eb="84">
      <t>キョウドウクミアイ</t>
    </rPh>
    <rPh sb="85" eb="89">
      <t>シンリンクミアイ</t>
    </rPh>
    <phoneticPr fontId="4"/>
  </si>
  <si>
    <t>上記いずれにも属さない業種（公務（国又は地方公共団体の機関）を含む（他に分類されるものを除く））</t>
    <rPh sb="0" eb="2">
      <t>ジョウキ</t>
    </rPh>
    <rPh sb="7" eb="8">
      <t>ゾク</t>
    </rPh>
    <rPh sb="11" eb="13">
      <t>ギョウシュ</t>
    </rPh>
    <rPh sb="14" eb="16">
      <t>コウム</t>
    </rPh>
    <rPh sb="17" eb="18">
      <t>クニ</t>
    </rPh>
    <rPh sb="18" eb="19">
      <t>マタ</t>
    </rPh>
    <rPh sb="20" eb="26">
      <t>チホウコウキョウダンタイ</t>
    </rPh>
    <rPh sb="27" eb="29">
      <t>キカン</t>
    </rPh>
    <rPh sb="31" eb="32">
      <t>フク</t>
    </rPh>
    <rPh sb="34" eb="35">
      <t>ホカ</t>
    </rPh>
    <rPh sb="36" eb="38">
      <t>ブンルイ</t>
    </rPh>
    <rPh sb="44" eb="45">
      <t>ノゾ</t>
    </rPh>
    <phoneticPr fontId="4"/>
  </si>
  <si>
    <t>表</t>
    <rPh sb="0" eb="1">
      <t>ヒョウ</t>
    </rPh>
    <phoneticPr fontId="4"/>
  </si>
  <si>
    <t>都道府県番号</t>
    <rPh sb="0" eb="4">
      <t>トドウフケン</t>
    </rPh>
    <rPh sb="4" eb="6">
      <t>バンゴウ</t>
    </rPh>
    <phoneticPr fontId="4"/>
  </si>
  <si>
    <t>業種番号</t>
    <rPh sb="0" eb="2">
      <t>ギョウシュ</t>
    </rPh>
    <rPh sb="2" eb="4">
      <t>バンゴウ</t>
    </rPh>
    <phoneticPr fontId="4"/>
  </si>
  <si>
    <t>第1表</t>
    <rPh sb="0" eb="1">
      <t>ダイ</t>
    </rPh>
    <rPh sb="2" eb="3">
      <t>ヒョウ</t>
    </rPh>
    <phoneticPr fontId="4"/>
  </si>
  <si>
    <t>第2表</t>
    <rPh sb="0" eb="1">
      <t>ダイ</t>
    </rPh>
    <rPh sb="2" eb="3">
      <t>ヒョウ</t>
    </rPh>
    <phoneticPr fontId="4"/>
  </si>
  <si>
    <t>第3表</t>
    <rPh sb="0" eb="1">
      <t>ダイ</t>
    </rPh>
    <rPh sb="2" eb="3">
      <t>ヒョウ</t>
    </rPh>
    <phoneticPr fontId="4"/>
  </si>
  <si>
    <t>第4表</t>
    <rPh sb="0" eb="1">
      <t>ダイ</t>
    </rPh>
    <rPh sb="2" eb="3">
      <t>ヒョウ</t>
    </rPh>
    <phoneticPr fontId="4"/>
  </si>
  <si>
    <t>第5表</t>
    <rPh sb="0" eb="1">
      <t>ダイ</t>
    </rPh>
    <rPh sb="2" eb="3">
      <t>ヒョウ</t>
    </rPh>
    <phoneticPr fontId="4"/>
  </si>
  <si>
    <t>第6-1表</t>
    <rPh sb="0" eb="1">
      <t>ダイ</t>
    </rPh>
    <rPh sb="4" eb="5">
      <t>ヒョウ</t>
    </rPh>
    <phoneticPr fontId="4"/>
  </si>
  <si>
    <t>第6-2表</t>
    <rPh sb="0" eb="1">
      <t>ダイ</t>
    </rPh>
    <rPh sb="4" eb="5">
      <t>ヒョウ</t>
    </rPh>
    <phoneticPr fontId="4"/>
  </si>
  <si>
    <t>第6-3表</t>
    <rPh sb="0" eb="1">
      <t>ダイ</t>
    </rPh>
    <rPh sb="4" eb="5">
      <t>ヒョウ</t>
    </rPh>
    <phoneticPr fontId="4"/>
  </si>
  <si>
    <t>林野庁担当者へ
調査年（西暦）を記入すること→</t>
    <rPh sb="0" eb="3">
      <t>リンヤチョウ</t>
    </rPh>
    <rPh sb="3" eb="6">
      <t>タントウシャ</t>
    </rPh>
    <rPh sb="8" eb="11">
      <t>チョウサネン</t>
    </rPh>
    <rPh sb="12" eb="14">
      <t>セイレキ</t>
    </rPh>
    <rPh sb="16" eb="18">
      <t>キニュウ</t>
    </rPh>
    <phoneticPr fontId="4"/>
  </si>
  <si>
    <t>令和</t>
    <rPh sb="0" eb="2">
      <t>レイワ</t>
    </rPh>
    <phoneticPr fontId="4"/>
  </si>
  <si>
    <t>年の1～12月の実績</t>
    <rPh sb="0" eb="1">
      <t>ネン</t>
    </rPh>
    <rPh sb="6" eb="7">
      <t>ツキ</t>
    </rPh>
    <rPh sb="8" eb="10">
      <t>ジッセキ</t>
    </rPh>
    <phoneticPr fontId="4"/>
  </si>
  <si>
    <t>ご回答者 様　または　都道府県ご担当者 様へ　   以下のチェック表をご確認ください。</t>
    <rPh sb="1" eb="4">
      <t>カイトウシャ</t>
    </rPh>
    <rPh sb="5" eb="6">
      <t>サマ</t>
    </rPh>
    <rPh sb="11" eb="15">
      <t>トドウフケン</t>
    </rPh>
    <rPh sb="16" eb="19">
      <t>タントウシャ</t>
    </rPh>
    <rPh sb="20" eb="21">
      <t>サマ</t>
    </rPh>
    <rPh sb="26" eb="28">
      <t>イカ</t>
    </rPh>
    <rPh sb="33" eb="34">
      <t>ヒョウ</t>
    </rPh>
    <rPh sb="36" eb="38">
      <t>カクニン</t>
    </rPh>
    <phoneticPr fontId="4"/>
  </si>
  <si>
    <t>チェック表</t>
    <rPh sb="4" eb="5">
      <t>ヒョウ</t>
    </rPh>
    <phoneticPr fontId="4"/>
  </si>
  <si>
    <t>※シート「入力チェック表」、「コード表」は非表示。変更しないこと。</t>
    <rPh sb="5" eb="7">
      <t>ニュウリョク</t>
    </rPh>
    <rPh sb="11" eb="12">
      <t>ヒョウ</t>
    </rPh>
    <rPh sb="18" eb="19">
      <t>ヒョウ</t>
    </rPh>
    <rPh sb="21" eb="24">
      <t>ヒヒョウジ</t>
    </rPh>
    <rPh sb="25" eb="27">
      <t>ヘンコウ</t>
    </rPh>
    <phoneticPr fontId="4"/>
  </si>
  <si>
    <t>都道
府県
番号</t>
    <rPh sb="0" eb="2">
      <t>トドウ</t>
    </rPh>
    <rPh sb="3" eb="5">
      <t>フケン</t>
    </rPh>
    <rPh sb="6" eb="8">
      <t>バンゴウ</t>
    </rPh>
    <phoneticPr fontId="4"/>
  </si>
  <si>
    <t>法人
の別</t>
    <rPh sb="0" eb="2">
      <t>ホウジン</t>
    </rPh>
    <rPh sb="4" eb="5">
      <t>ベツ</t>
    </rPh>
    <phoneticPr fontId="4"/>
  </si>
  <si>
    <t>事業所
の業種
（ｺｰﾄﾞ)</t>
    <rPh sb="0" eb="3">
      <t>ジギョウショ</t>
    </rPh>
    <rPh sb="5" eb="7">
      <t>ギョウシュ</t>
    </rPh>
    <phoneticPr fontId="4"/>
  </si>
  <si>
    <t>従業
員数</t>
    <rPh sb="0" eb="2">
      <t>ジュウギョウ</t>
    </rPh>
    <rPh sb="3" eb="5">
      <t>インズウ</t>
    </rPh>
    <rPh sb="4" eb="5">
      <t>スウ</t>
    </rPh>
    <phoneticPr fontId="4"/>
  </si>
  <si>
    <t>灰の
処理
方法</t>
    <rPh sb="0" eb="1">
      <t>ハイ</t>
    </rPh>
    <rPh sb="3" eb="5">
      <t>ショリ</t>
    </rPh>
    <rPh sb="6" eb="8">
      <t>ホウホウ</t>
    </rPh>
    <phoneticPr fontId="4"/>
  </si>
  <si>
    <t>利用
機器
の種類</t>
    <rPh sb="0" eb="2">
      <t>リヨウ</t>
    </rPh>
    <rPh sb="3" eb="5">
      <t>キキ</t>
    </rPh>
    <rPh sb="7" eb="9">
      <t>シュルイ</t>
    </rPh>
    <phoneticPr fontId="4"/>
  </si>
  <si>
    <t>林野庁</t>
    <rPh sb="0" eb="3">
      <t>リンヤチョウ</t>
    </rPh>
    <phoneticPr fontId="4"/>
  </si>
  <si>
    <t>他省庁</t>
    <rPh sb="0" eb="1">
      <t>タ</t>
    </rPh>
    <rPh sb="1" eb="3">
      <t>ショウチョウ</t>
    </rPh>
    <phoneticPr fontId="4"/>
  </si>
  <si>
    <t>発電機
の種類</t>
    <phoneticPr fontId="4"/>
  </si>
  <si>
    <t>その他
の詳細</t>
    <phoneticPr fontId="4"/>
  </si>
  <si>
    <t>出力規模
（kW）</t>
    <phoneticPr fontId="4"/>
  </si>
  <si>
    <t>発電の
用途</t>
    <phoneticPr fontId="4"/>
  </si>
  <si>
    <t>発電機
取得年</t>
    <phoneticPr fontId="4"/>
  </si>
  <si>
    <t>発電機
所有基数</t>
    <phoneticPr fontId="4"/>
  </si>
  <si>
    <t>FIT
有無</t>
    <phoneticPr fontId="4"/>
  </si>
  <si>
    <t>熱電
併給
有無</t>
    <phoneticPr fontId="4"/>
  </si>
  <si>
    <t>発電機番号
（自動入力）</t>
    <phoneticPr fontId="4"/>
  </si>
  <si>
    <t>平均年間
稼働日数
（日）</t>
    <phoneticPr fontId="4"/>
  </si>
  <si>
    <t>１日当たり
平均稼働
時間（時間）</t>
    <phoneticPr fontId="4"/>
  </si>
  <si>
    <t>ボイラー番号
（自動入力）</t>
    <phoneticPr fontId="4"/>
  </si>
  <si>
    <t>ボイラー
の種類</t>
    <phoneticPr fontId="4"/>
  </si>
  <si>
    <t>出力
規模
（kW）</t>
    <phoneticPr fontId="4"/>
  </si>
  <si>
    <t>蒸気
の用途</t>
    <phoneticPr fontId="4"/>
  </si>
  <si>
    <t>ボイラー
取得年</t>
    <phoneticPr fontId="4"/>
  </si>
  <si>
    <t>ボイラー
所有基数</t>
    <phoneticPr fontId="4"/>
  </si>
  <si>
    <t>（1）</t>
    <phoneticPr fontId="4"/>
  </si>
  <si>
    <t>補助金
活用
有無</t>
    <phoneticPr fontId="4"/>
  </si>
  <si>
    <t>発電機
基数（補助）</t>
    <phoneticPr fontId="4"/>
  </si>
  <si>
    <t>（2）</t>
    <phoneticPr fontId="4"/>
  </si>
  <si>
    <t>ボイラー
基数（補助）</t>
    <phoneticPr fontId="4"/>
  </si>
  <si>
    <t>付帯設備等
基数（補助）</t>
    <phoneticPr fontId="4"/>
  </si>
  <si>
    <t>(1)①</t>
    <phoneticPr fontId="4"/>
  </si>
  <si>
    <t>未利用材チップ</t>
    <phoneticPr fontId="4"/>
  </si>
  <si>
    <t>(1)②</t>
    <phoneticPr fontId="4"/>
  </si>
  <si>
    <t>製材端材等チップ</t>
    <phoneticPr fontId="4"/>
  </si>
  <si>
    <t>(1)③</t>
    <phoneticPr fontId="4"/>
  </si>
  <si>
    <t>解体材廃材等チップ</t>
    <phoneticPr fontId="4"/>
  </si>
  <si>
    <t>(1)④</t>
    <phoneticPr fontId="4"/>
  </si>
  <si>
    <t>輸入チップ</t>
    <phoneticPr fontId="4"/>
  </si>
  <si>
    <t>(1)⑤</t>
    <phoneticPr fontId="4"/>
  </si>
  <si>
    <t>輸入丸太由来チップ</t>
    <phoneticPr fontId="4"/>
  </si>
  <si>
    <t>(1)⑥</t>
    <phoneticPr fontId="4"/>
  </si>
  <si>
    <t>その他チップ</t>
    <phoneticPr fontId="4"/>
  </si>
  <si>
    <t>その他
由来</t>
    <phoneticPr fontId="4"/>
  </si>
  <si>
    <t>木材チップ
合　計</t>
    <rPh sb="0" eb="2">
      <t>モクザイ</t>
    </rPh>
    <phoneticPr fontId="4"/>
  </si>
  <si>
    <t>木質ペレット
合　計</t>
    <rPh sb="0" eb="2">
      <t>モクシツ</t>
    </rPh>
    <rPh sb="7" eb="8">
      <t>ゴウ</t>
    </rPh>
    <rPh sb="9" eb="10">
      <t>ケイ</t>
    </rPh>
    <phoneticPr fontId="4"/>
  </si>
  <si>
    <t>国内製造
ペレット</t>
    <phoneticPr fontId="4"/>
  </si>
  <si>
    <t>(2)①</t>
    <phoneticPr fontId="4"/>
  </si>
  <si>
    <t>輸入
ペレット</t>
    <phoneticPr fontId="4"/>
  </si>
  <si>
    <t>(2)②</t>
    <phoneticPr fontId="4"/>
  </si>
  <si>
    <t>薪</t>
    <phoneticPr fontId="4"/>
  </si>
  <si>
    <t>（3）</t>
    <phoneticPr fontId="4"/>
  </si>
  <si>
    <t>木粉
（おが粉）</t>
    <phoneticPr fontId="4"/>
  </si>
  <si>
    <t>6-1以外の
バイオマス
種類</t>
    <phoneticPr fontId="4"/>
  </si>
  <si>
    <t>6-1以外の
バイオマス
利用量（t/年）</t>
    <phoneticPr fontId="4"/>
  </si>
  <si>
    <t>（4）</t>
    <phoneticPr fontId="4"/>
  </si>
  <si>
    <t>（5）</t>
    <phoneticPr fontId="4"/>
  </si>
  <si>
    <t>化石燃料
混焼発電
基数</t>
    <rPh sb="10" eb="11">
      <t>キ</t>
    </rPh>
    <phoneticPr fontId="4"/>
  </si>
  <si>
    <t>非木質
混焼発電
基数</t>
    <rPh sb="0" eb="3">
      <t>ヒモクシツ</t>
    </rPh>
    <rPh sb="9" eb="10">
      <t>キ</t>
    </rPh>
    <phoneticPr fontId="4"/>
  </si>
  <si>
    <t>非木質
混焼発電
主な燃料</t>
    <rPh sb="0" eb="3">
      <t>ヒモクシツ</t>
    </rPh>
    <phoneticPr fontId="4"/>
  </si>
  <si>
    <t>非木質
混焼発電
その他燃料詳細</t>
    <rPh sb="0" eb="3">
      <t>ヒモクシツ</t>
    </rPh>
    <rPh sb="7" eb="8">
      <t>デン</t>
    </rPh>
    <phoneticPr fontId="4"/>
  </si>
  <si>
    <t>非木質
混焼ボイラー
基数</t>
    <rPh sb="0" eb="3">
      <t>ヒモクシツ</t>
    </rPh>
    <rPh sb="11" eb="12">
      <t>キ</t>
    </rPh>
    <phoneticPr fontId="4"/>
  </si>
  <si>
    <t>非木質
混焼ボイラー
主な燃料</t>
    <rPh sb="0" eb="3">
      <t>ヒモクシツ</t>
    </rPh>
    <phoneticPr fontId="4"/>
  </si>
  <si>
    <t>非木質
混焼ボイラー
その他燃料詳細</t>
    <rPh sb="0" eb="3">
      <t>ヒモクシツ</t>
    </rPh>
    <phoneticPr fontId="4"/>
  </si>
  <si>
    <t>化石燃料
混焼発電
主な燃料</t>
    <rPh sb="0" eb="4">
      <t>カセキネンリョウ</t>
    </rPh>
    <phoneticPr fontId="4"/>
  </si>
  <si>
    <t>化石燃料
混焼発電
その他燃料詳細</t>
    <rPh sb="0" eb="4">
      <t>カセキネンリョウ</t>
    </rPh>
    <rPh sb="8" eb="9">
      <t>デン</t>
    </rPh>
    <phoneticPr fontId="4"/>
  </si>
  <si>
    <t>化石燃料
混焼ボイラー
基数</t>
    <rPh sb="12" eb="13">
      <t>キ</t>
    </rPh>
    <phoneticPr fontId="4"/>
  </si>
  <si>
    <t>化石燃料
混焼ボイラー
主な燃料</t>
    <rPh sb="0" eb="4">
      <t>カセキネンリョウ</t>
    </rPh>
    <phoneticPr fontId="4"/>
  </si>
  <si>
    <t>化石燃料
混焼ボイラー
その他燃料詳細</t>
    <rPh sb="0" eb="4">
      <t>カセキネンリョウ</t>
    </rPh>
    <phoneticPr fontId="4"/>
  </si>
  <si>
    <t>（6）</t>
    <phoneticPr fontId="4"/>
  </si>
  <si>
    <t>(6)①</t>
    <phoneticPr fontId="4"/>
  </si>
  <si>
    <t>(6)②</t>
    <phoneticPr fontId="4"/>
  </si>
  <si>
    <t>第６－３表　　（製紙・ボード業界等で原料用から燃料用に転用した量）</t>
    <rPh sb="8" eb="10">
      <t>セイシ</t>
    </rPh>
    <rPh sb="14" eb="16">
      <t>ギョウカイ</t>
    </rPh>
    <rPh sb="16" eb="17">
      <t>トウ</t>
    </rPh>
    <rPh sb="18" eb="20">
      <t>ゲンリョウ</t>
    </rPh>
    <rPh sb="20" eb="21">
      <t>ヨウ</t>
    </rPh>
    <rPh sb="23" eb="26">
      <t>ネンリョウヨウ</t>
    </rPh>
    <rPh sb="27" eb="29">
      <t>テンヨウ</t>
    </rPh>
    <phoneticPr fontId="4"/>
  </si>
  <si>
    <t>(6)③</t>
    <phoneticPr fontId="4"/>
  </si>
  <si>
    <t>(6)④</t>
    <phoneticPr fontId="4"/>
  </si>
  <si>
    <t>(6)⑤</t>
    <phoneticPr fontId="4"/>
  </si>
  <si>
    <t>(6)⑥</t>
    <phoneticPr fontId="4"/>
  </si>
  <si>
    <t>その他
由来
詳細</t>
    <phoneticPr fontId="4"/>
  </si>
  <si>
    <t>第６－２表　　（チップ、ペレット、薪、木粉以外、混焼等）</t>
    <rPh sb="17" eb="18">
      <t>マキ</t>
    </rPh>
    <rPh sb="19" eb="20">
      <t>モク</t>
    </rPh>
    <rPh sb="20" eb="21">
      <t>コナ</t>
    </rPh>
    <rPh sb="21" eb="23">
      <t>イガイ</t>
    </rPh>
    <rPh sb="24" eb="26">
      <t>コンショウ</t>
    </rPh>
    <rPh sb="26" eb="27">
      <t>トウ</t>
    </rPh>
    <phoneticPr fontId="4"/>
  </si>
  <si>
    <t>第６－１表　　（木質バイオマス利用量）</t>
    <rPh sb="0" eb="1">
      <t>ダイ</t>
    </rPh>
    <rPh sb="4" eb="5">
      <t>ヒョウ</t>
    </rPh>
    <rPh sb="8" eb="10">
      <t>モクシツ</t>
    </rPh>
    <rPh sb="15" eb="17">
      <t>リヨウ</t>
    </rPh>
    <rPh sb="17" eb="18">
      <t>リョウ</t>
    </rPh>
    <phoneticPr fontId="4"/>
  </si>
  <si>
    <t>第５表　　（補助金）</t>
    <rPh sb="0" eb="1">
      <t>ダイ</t>
    </rPh>
    <rPh sb="2" eb="3">
      <t>ヒョウ</t>
    </rPh>
    <rPh sb="6" eb="9">
      <t>ホジョキン</t>
    </rPh>
    <phoneticPr fontId="4"/>
  </si>
  <si>
    <t>第４表　　（ボイラー）</t>
    <rPh sb="0" eb="1">
      <t>ダイ</t>
    </rPh>
    <rPh sb="2" eb="3">
      <t>ヒョウ</t>
    </rPh>
    <phoneticPr fontId="4"/>
  </si>
  <si>
    <t>第３表　　（発電機）</t>
    <rPh sb="0" eb="1">
      <t>ダイ</t>
    </rPh>
    <rPh sb="2" eb="3">
      <t>ヒョウ</t>
    </rPh>
    <rPh sb="6" eb="9">
      <t>ハツデンキ</t>
    </rPh>
    <phoneticPr fontId="4"/>
  </si>
  <si>
    <t>①エの詳細の記入（1：未記入あり）</t>
    <rPh sb="3" eb="5">
      <t>ショウサイ</t>
    </rPh>
    <rPh sb="6" eb="8">
      <t>キニュウ</t>
    </rPh>
    <rPh sb="11" eb="14">
      <t>ミキニュウ</t>
    </rPh>
    <phoneticPr fontId="4"/>
  </si>
  <si>
    <t>表中の回答数</t>
    <rPh sb="0" eb="2">
      <t>ヒョウチュウ</t>
    </rPh>
    <rPh sb="3" eb="6">
      <t>カイトウスウ</t>
    </rPh>
    <phoneticPr fontId="4"/>
  </si>
  <si>
    <t>表中の記入漏れの確認（1：記入漏れあり）</t>
    <rPh sb="0" eb="2">
      <t>ヒョウチュウ</t>
    </rPh>
    <rPh sb="3" eb="6">
      <t>キニュウモ</t>
    </rPh>
    <rPh sb="8" eb="10">
      <t>カクニン</t>
    </rPh>
    <rPh sb="13" eb="16">
      <t>キニュウモ</t>
    </rPh>
    <phoneticPr fontId="4"/>
  </si>
  <si>
    <t>調査年に取得した発電機数</t>
    <rPh sb="0" eb="2">
      <t>チョウサ</t>
    </rPh>
    <rPh sb="2" eb="3">
      <t>ネン</t>
    </rPh>
    <rPh sb="4" eb="6">
      <t>シュトク</t>
    </rPh>
    <rPh sb="8" eb="11">
      <t>ハツデンキ</t>
    </rPh>
    <rPh sb="11" eb="12">
      <t>スウ</t>
    </rPh>
    <phoneticPr fontId="4"/>
  </si>
  <si>
    <t>←シート「表」から引用</t>
    <rPh sb="5" eb="6">
      <t>ヒョウ</t>
    </rPh>
    <rPh sb="9" eb="11">
      <t>インヨウ</t>
    </rPh>
    <phoneticPr fontId="4"/>
  </si>
  <si>
    <t>①</t>
  </si>
  <si>
    <t>③</t>
  </si>
  <si>
    <t>①オ、③ケの詳細の記入（1：未記入あり）</t>
    <rPh sb="6" eb="8">
      <t>ショウサイ</t>
    </rPh>
    <rPh sb="9" eb="11">
      <t>キニュウ</t>
    </rPh>
    <rPh sb="14" eb="17">
      <t>ミキニュウ</t>
    </rPh>
    <phoneticPr fontId="4"/>
  </si>
  <si>
    <t>②</t>
  </si>
  <si>
    <t>④</t>
  </si>
  <si>
    <t>⑤</t>
  </si>
  <si>
    <t>⑥</t>
  </si>
  <si>
    <t>⑦</t>
  </si>
  <si>
    <t>調査年に取得したボイラー数</t>
    <rPh sb="0" eb="2">
      <t>チョウサ</t>
    </rPh>
    <rPh sb="2" eb="3">
      <t>ネン</t>
    </rPh>
    <rPh sb="4" eb="6">
      <t>シュトク</t>
    </rPh>
    <rPh sb="12" eb="13">
      <t>スウ</t>
    </rPh>
    <phoneticPr fontId="4"/>
  </si>
  <si>
    <t>有無の確認（1：未記入）</t>
    <rPh sb="0" eb="2">
      <t>ウム</t>
    </rPh>
    <rPh sb="3" eb="5">
      <t>カクニン</t>
    </rPh>
    <rPh sb="8" eb="11">
      <t>ミキニュウ</t>
    </rPh>
    <phoneticPr fontId="4"/>
  </si>
  <si>
    <t>「有」の場合、回答の有無を確認（1：未記入）</t>
    <rPh sb="1" eb="2">
      <t>ア</t>
    </rPh>
    <rPh sb="4" eb="6">
      <t>バアイ</t>
    </rPh>
    <rPh sb="7" eb="9">
      <t>カイトウ</t>
    </rPh>
    <rPh sb="10" eb="12">
      <t>ウム</t>
    </rPh>
    <rPh sb="13" eb="15">
      <t>カクニン</t>
    </rPh>
    <rPh sb="18" eb="21">
      <t>ミキニュウ</t>
    </rPh>
    <phoneticPr fontId="4"/>
  </si>
  <si>
    <t>発電機、ボイラー基数と第３、４表の当該年取得の基数を確認（1：基数の超過）</t>
    <rPh sb="0" eb="3">
      <t>ハツデンキ</t>
    </rPh>
    <rPh sb="8" eb="9">
      <t>キ</t>
    </rPh>
    <rPh sb="9" eb="10">
      <t>スウ</t>
    </rPh>
    <rPh sb="11" eb="12">
      <t>ダイ</t>
    </rPh>
    <rPh sb="15" eb="16">
      <t>ヒョウ</t>
    </rPh>
    <rPh sb="17" eb="19">
      <t>トウガイ</t>
    </rPh>
    <rPh sb="19" eb="20">
      <t>ネン</t>
    </rPh>
    <rPh sb="20" eb="22">
      <t>シュトク</t>
    </rPh>
    <rPh sb="23" eb="25">
      <t>キスウ</t>
    </rPh>
    <rPh sb="26" eb="28">
      <t>カクニン</t>
    </rPh>
    <phoneticPr fontId="4"/>
  </si>
  <si>
    <t>調査年（西暦）</t>
    <rPh sb="0" eb="3">
      <t>チョウサネン</t>
    </rPh>
    <rPh sb="4" eb="6">
      <t>セイレキ</t>
    </rPh>
    <phoneticPr fontId="4"/>
  </si>
  <si>
    <t>木材チップ（1：合計と内訳が一致しない）</t>
    <rPh sb="0" eb="2">
      <t>モクザイ</t>
    </rPh>
    <rPh sb="8" eb="10">
      <t>ゴウケイ</t>
    </rPh>
    <rPh sb="11" eb="13">
      <t>ウチワケ</t>
    </rPh>
    <rPh sb="14" eb="16">
      <t>イッチ</t>
    </rPh>
    <phoneticPr fontId="4"/>
  </si>
  <si>
    <t>その他のチップ（１：⑥に数量が記入されているが、その内容を選択していない、またはその逆）</t>
    <rPh sb="2" eb="3">
      <t>タ</t>
    </rPh>
    <rPh sb="12" eb="14">
      <t>スウリョウ</t>
    </rPh>
    <rPh sb="15" eb="17">
      <t>キニュウ</t>
    </rPh>
    <rPh sb="26" eb="28">
      <t>ナイヨウ</t>
    </rPh>
    <rPh sb="29" eb="31">
      <t>センタク</t>
    </rPh>
    <rPh sb="42" eb="43">
      <t>ギャク</t>
    </rPh>
    <phoneticPr fontId="4"/>
  </si>
  <si>
    <t>選択肢ウ（1：ウだが、その詳細が未記入）</t>
    <phoneticPr fontId="4"/>
  </si>
  <si>
    <t>ペレット（1：合計と内訳が一致しない）</t>
    <rPh sb="7" eb="9">
      <t>ゴウケイ</t>
    </rPh>
    <rPh sb="10" eb="12">
      <t>ウチワケ</t>
    </rPh>
    <rPh sb="13" eb="15">
      <t>イッチ</t>
    </rPh>
    <phoneticPr fontId="4"/>
  </si>
  <si>
    <t>6-1の利用実績（1：チップ、ペレット、薪、木粉（おが粉）の利用がない）
シート「入力チェック表」に反映</t>
    <rPh sb="4" eb="8">
      <t>リヨウジッセキ</t>
    </rPh>
    <rPh sb="20" eb="21">
      <t>マキ</t>
    </rPh>
    <rPh sb="22" eb="24">
      <t>キコナ</t>
    </rPh>
    <rPh sb="27" eb="28">
      <t>コナ</t>
    </rPh>
    <rPh sb="30" eb="32">
      <t>リヨウ</t>
    </rPh>
    <rPh sb="41" eb="43">
      <t>ニュウリョク</t>
    </rPh>
    <rPh sb="47" eb="48">
      <t>ヒョウ</t>
    </rPh>
    <rPh sb="50" eb="52">
      <t>ハンエイ</t>
    </rPh>
    <phoneticPr fontId="4"/>
  </si>
  <si>
    <t>（3）を記入（1：主なバイオマスの種類に回答し、利用量が未回答）</t>
    <rPh sb="4" eb="6">
      <t>キニュウ</t>
    </rPh>
    <rPh sb="9" eb="10">
      <t>オモ</t>
    </rPh>
    <rPh sb="17" eb="19">
      <t>シュルイ</t>
    </rPh>
    <rPh sb="20" eb="22">
      <t>カイトウ</t>
    </rPh>
    <rPh sb="24" eb="27">
      <t>リヨウリョウ</t>
    </rPh>
    <rPh sb="28" eb="31">
      <t>ミカイトウ</t>
    </rPh>
    <phoneticPr fontId="4"/>
  </si>
  <si>
    <t>（3）を記入（1：主なバイオマスの種類が未回答で、利用量に回答）</t>
    <rPh sb="4" eb="6">
      <t>キニュウ</t>
    </rPh>
    <rPh sb="9" eb="10">
      <t>オモ</t>
    </rPh>
    <rPh sb="17" eb="19">
      <t>シュルイ</t>
    </rPh>
    <rPh sb="20" eb="23">
      <t>ミカイトウ</t>
    </rPh>
    <rPh sb="25" eb="28">
      <t>リヨウリョウ</t>
    </rPh>
    <rPh sb="29" eb="31">
      <t>カイトウ</t>
    </rPh>
    <phoneticPr fontId="4"/>
  </si>
  <si>
    <t>（4）発電機を記入（1：キを選択しているが、キ詳細が選択されていない、2：キ以外を選択しているが、キ詳細が記入されている、3：記号（カタカナ）を選択せず、キ詳細を記入している）</t>
    <rPh sb="3" eb="6">
      <t>ハツデンキ</t>
    </rPh>
    <rPh sb="7" eb="9">
      <t>キニュウ</t>
    </rPh>
    <rPh sb="14" eb="16">
      <t>センタク</t>
    </rPh>
    <rPh sb="23" eb="25">
      <t>ショウサイ</t>
    </rPh>
    <rPh sb="26" eb="28">
      <t>センタク</t>
    </rPh>
    <rPh sb="38" eb="40">
      <t>イガイ</t>
    </rPh>
    <rPh sb="41" eb="43">
      <t>センタク</t>
    </rPh>
    <rPh sb="50" eb="52">
      <t>ショウサイ</t>
    </rPh>
    <rPh sb="53" eb="55">
      <t>キニュウ</t>
    </rPh>
    <rPh sb="63" eb="65">
      <t>キゴウ</t>
    </rPh>
    <rPh sb="72" eb="74">
      <t>センタク</t>
    </rPh>
    <rPh sb="78" eb="80">
      <t>ショウサイ</t>
    </rPh>
    <rPh sb="81" eb="83">
      <t>キニュウ</t>
    </rPh>
    <phoneticPr fontId="4"/>
  </si>
  <si>
    <t>（4）発電機を記入（1：混焼している発電機の基数、その主な燃料のどちらかの記入がない）</t>
    <rPh sb="3" eb="6">
      <t>ハツデンキ</t>
    </rPh>
    <rPh sb="7" eb="9">
      <t>キニュウ</t>
    </rPh>
    <rPh sb="12" eb="14">
      <t>コンショウ</t>
    </rPh>
    <rPh sb="18" eb="21">
      <t>ハツデンキ</t>
    </rPh>
    <rPh sb="22" eb="24">
      <t>キスウ</t>
    </rPh>
    <rPh sb="27" eb="28">
      <t>オモ</t>
    </rPh>
    <rPh sb="29" eb="31">
      <t>ネンリョウ</t>
    </rPh>
    <rPh sb="37" eb="39">
      <t>キニュウ</t>
    </rPh>
    <phoneticPr fontId="4"/>
  </si>
  <si>
    <t>（4）発電機を記入（1：混焼している発電機の基数が第3表で記入した基数を超過）</t>
    <rPh sb="3" eb="6">
      <t>ハツデンキ</t>
    </rPh>
    <rPh sb="7" eb="9">
      <t>キニュウ</t>
    </rPh>
    <rPh sb="12" eb="14">
      <t>コンショウ</t>
    </rPh>
    <rPh sb="18" eb="21">
      <t>ハツデンキ</t>
    </rPh>
    <rPh sb="22" eb="24">
      <t>キスウ</t>
    </rPh>
    <rPh sb="25" eb="26">
      <t>ダイ</t>
    </rPh>
    <rPh sb="27" eb="28">
      <t>ヒョウ</t>
    </rPh>
    <rPh sb="29" eb="31">
      <t>キニュウ</t>
    </rPh>
    <rPh sb="33" eb="35">
      <t>キスウ</t>
    </rPh>
    <rPh sb="36" eb="38">
      <t>チョウカ</t>
    </rPh>
    <phoneticPr fontId="4"/>
  </si>
  <si>
    <t>（4）ボイラーを記入（1：混焼しているボイラーの基数、その主な燃料のどちらかの記入がない）</t>
    <rPh sb="8" eb="10">
      <t>キニュウ</t>
    </rPh>
    <rPh sb="13" eb="15">
      <t>コンショウ</t>
    </rPh>
    <rPh sb="24" eb="26">
      <t>キスウ</t>
    </rPh>
    <rPh sb="29" eb="30">
      <t>オモ</t>
    </rPh>
    <rPh sb="31" eb="33">
      <t>ネンリョウ</t>
    </rPh>
    <rPh sb="39" eb="41">
      <t>キニュウ</t>
    </rPh>
    <phoneticPr fontId="4"/>
  </si>
  <si>
    <t>（4）ボイラーを記入（1：キを選択しているが、キ詳細が選択されていない、2：キ以外を選択しているが、キ詳細が記入されている、3：記号（カタカナ）を選択せず、キ詳細を記入している）</t>
    <rPh sb="8" eb="10">
      <t>キニュウ</t>
    </rPh>
    <rPh sb="15" eb="17">
      <t>センタク</t>
    </rPh>
    <rPh sb="24" eb="26">
      <t>ショウサイ</t>
    </rPh>
    <rPh sb="27" eb="29">
      <t>センタク</t>
    </rPh>
    <rPh sb="39" eb="41">
      <t>イガイ</t>
    </rPh>
    <rPh sb="42" eb="44">
      <t>センタク</t>
    </rPh>
    <rPh sb="51" eb="53">
      <t>ショウサイ</t>
    </rPh>
    <rPh sb="54" eb="56">
      <t>キニュウ</t>
    </rPh>
    <rPh sb="64" eb="66">
      <t>キゴウ</t>
    </rPh>
    <rPh sb="73" eb="75">
      <t>センタク</t>
    </rPh>
    <rPh sb="79" eb="81">
      <t>ショウサイ</t>
    </rPh>
    <rPh sb="82" eb="84">
      <t>キニュウ</t>
    </rPh>
    <phoneticPr fontId="4"/>
  </si>
  <si>
    <t>（4）ボイラーを記入（1：混焼しているボイラーの基数が第4表で記入した基数を超過）</t>
    <rPh sb="8" eb="10">
      <t>キニュウ</t>
    </rPh>
    <rPh sb="13" eb="15">
      <t>コンショウ</t>
    </rPh>
    <rPh sb="24" eb="26">
      <t>キスウ</t>
    </rPh>
    <rPh sb="27" eb="28">
      <t>ダイ</t>
    </rPh>
    <rPh sb="29" eb="30">
      <t>ヒョウ</t>
    </rPh>
    <rPh sb="31" eb="33">
      <t>キニュウ</t>
    </rPh>
    <rPh sb="35" eb="37">
      <t>キスウ</t>
    </rPh>
    <rPh sb="38" eb="40">
      <t>チョウカ</t>
    </rPh>
    <phoneticPr fontId="4"/>
  </si>
  <si>
    <t>（5）発電機を記入（1：カを選択しているが、カ詳細が選択されていない、2：カ以外を選択しているが、カ詳細が記入されている、3：記号（カタカナ）を選択せず、カ詳細を記入している）</t>
    <rPh sb="3" eb="6">
      <t>ハツデンキ</t>
    </rPh>
    <rPh sb="7" eb="9">
      <t>キニュウ</t>
    </rPh>
    <rPh sb="14" eb="16">
      <t>センタク</t>
    </rPh>
    <rPh sb="23" eb="25">
      <t>ショウサイ</t>
    </rPh>
    <rPh sb="26" eb="28">
      <t>センタク</t>
    </rPh>
    <rPh sb="38" eb="40">
      <t>イガイ</t>
    </rPh>
    <rPh sb="41" eb="43">
      <t>センタク</t>
    </rPh>
    <rPh sb="50" eb="52">
      <t>ショウサイ</t>
    </rPh>
    <rPh sb="53" eb="55">
      <t>キニュウ</t>
    </rPh>
    <rPh sb="63" eb="65">
      <t>キゴウ</t>
    </rPh>
    <rPh sb="72" eb="74">
      <t>センタク</t>
    </rPh>
    <rPh sb="78" eb="80">
      <t>ショウサイ</t>
    </rPh>
    <rPh sb="81" eb="83">
      <t>キニュウ</t>
    </rPh>
    <phoneticPr fontId="4"/>
  </si>
  <si>
    <t>（5）発電機を記入（1：混焼している発電機の基数、その主な燃料のどちらかの記入がない）</t>
    <rPh sb="3" eb="6">
      <t>ハツデンキ</t>
    </rPh>
    <rPh sb="7" eb="9">
      <t>キニュウ</t>
    </rPh>
    <rPh sb="12" eb="14">
      <t>コンショウ</t>
    </rPh>
    <rPh sb="18" eb="21">
      <t>ハツデンキ</t>
    </rPh>
    <rPh sb="22" eb="24">
      <t>キスウ</t>
    </rPh>
    <rPh sb="27" eb="28">
      <t>オモ</t>
    </rPh>
    <rPh sb="29" eb="31">
      <t>ネンリョウ</t>
    </rPh>
    <rPh sb="37" eb="39">
      <t>キニュウ</t>
    </rPh>
    <phoneticPr fontId="4"/>
  </si>
  <si>
    <t>（5）発電機を記入（1：混焼している発電機の基数が第3表で記入した基数を超過）</t>
    <rPh sb="3" eb="6">
      <t>ハツデンキ</t>
    </rPh>
    <rPh sb="7" eb="9">
      <t>キニュウ</t>
    </rPh>
    <rPh sb="12" eb="14">
      <t>コンショウ</t>
    </rPh>
    <rPh sb="18" eb="21">
      <t>ハツデンキ</t>
    </rPh>
    <rPh sb="22" eb="24">
      <t>キスウ</t>
    </rPh>
    <rPh sb="25" eb="26">
      <t>ダイ</t>
    </rPh>
    <rPh sb="27" eb="28">
      <t>ヒョウ</t>
    </rPh>
    <rPh sb="29" eb="31">
      <t>キニュウ</t>
    </rPh>
    <rPh sb="33" eb="35">
      <t>キスウ</t>
    </rPh>
    <rPh sb="36" eb="38">
      <t>チョウカ</t>
    </rPh>
    <phoneticPr fontId="4"/>
  </si>
  <si>
    <t>（7）ボイラーを記入（1：混焼しているボイラーの基数、その主な燃料のどちらかの記入がない）</t>
    <rPh sb="8" eb="10">
      <t>キニュウ</t>
    </rPh>
    <rPh sb="13" eb="15">
      <t>コンショウ</t>
    </rPh>
    <rPh sb="24" eb="26">
      <t>キスウ</t>
    </rPh>
    <rPh sb="29" eb="30">
      <t>オモ</t>
    </rPh>
    <rPh sb="31" eb="33">
      <t>ネンリョウ</t>
    </rPh>
    <rPh sb="39" eb="41">
      <t>キニュウ</t>
    </rPh>
    <phoneticPr fontId="4"/>
  </si>
  <si>
    <t>（7）ボイラーを記入（1：カを選択しているが、カ詳細が選択されていない、2：カ以外を選択しているが、カ詳細が記入されている、3：記号（カタカナ）を選択せず、カ詳細を記入している）</t>
    <rPh sb="8" eb="10">
      <t>キニュウ</t>
    </rPh>
    <rPh sb="15" eb="17">
      <t>センタク</t>
    </rPh>
    <rPh sb="24" eb="26">
      <t>ショウサイ</t>
    </rPh>
    <rPh sb="27" eb="29">
      <t>センタク</t>
    </rPh>
    <rPh sb="39" eb="41">
      <t>イガイ</t>
    </rPh>
    <rPh sb="42" eb="44">
      <t>センタク</t>
    </rPh>
    <rPh sb="51" eb="53">
      <t>ショウサイ</t>
    </rPh>
    <rPh sb="54" eb="56">
      <t>キニュウ</t>
    </rPh>
    <rPh sb="64" eb="66">
      <t>キゴウ</t>
    </rPh>
    <rPh sb="73" eb="75">
      <t>センタク</t>
    </rPh>
    <rPh sb="79" eb="81">
      <t>ショウサイ</t>
    </rPh>
    <rPh sb="82" eb="84">
      <t>キニュウ</t>
    </rPh>
    <phoneticPr fontId="4"/>
  </si>
  <si>
    <t>（7）ボイラーを記入（1：混焼しているボイラーの基数が第4表で記入した基数を超過）</t>
    <rPh sb="8" eb="10">
      <t>キニュウ</t>
    </rPh>
    <rPh sb="13" eb="15">
      <t>コンショウ</t>
    </rPh>
    <rPh sb="24" eb="26">
      <t>キスウ</t>
    </rPh>
    <rPh sb="27" eb="28">
      <t>ダイ</t>
    </rPh>
    <rPh sb="29" eb="30">
      <t>ヒョウ</t>
    </rPh>
    <rPh sb="31" eb="33">
      <t>キニュウ</t>
    </rPh>
    <rPh sb="35" eb="37">
      <t>キスウ</t>
    </rPh>
    <rPh sb="38" eb="40">
      <t>チョウカ</t>
    </rPh>
    <phoneticPr fontId="4"/>
  </si>
  <si>
    <t>総括（1以上：表中に不備あり）</t>
    <phoneticPr fontId="4"/>
  </si>
  <si>
    <t>その他</t>
    <phoneticPr fontId="4"/>
  </si>
  <si>
    <t>木材チップ（1：転用した木材チップが第6-1表の木材チップの数量を超過）</t>
    <rPh sb="0" eb="2">
      <t>モクザイ</t>
    </rPh>
    <rPh sb="8" eb="10">
      <t>テンヨウ</t>
    </rPh>
    <rPh sb="12" eb="14">
      <t>モクザイ</t>
    </rPh>
    <rPh sb="18" eb="19">
      <t>ダイ</t>
    </rPh>
    <rPh sb="22" eb="23">
      <t>ヒョウ</t>
    </rPh>
    <rPh sb="24" eb="26">
      <t>モクザイ</t>
    </rPh>
    <rPh sb="30" eb="32">
      <t>スウリョウ</t>
    </rPh>
    <rPh sb="33" eb="35">
      <t>チョウカ</t>
    </rPh>
    <phoneticPr fontId="4"/>
  </si>
  <si>
    <t>①他社（1：第6-1表の①他社より数量が多い）</t>
    <rPh sb="1" eb="3">
      <t>タシャ</t>
    </rPh>
    <rPh sb="6" eb="7">
      <t>ダイ</t>
    </rPh>
    <rPh sb="10" eb="11">
      <t>ヒョウ</t>
    </rPh>
    <rPh sb="13" eb="15">
      <t>タシャ</t>
    </rPh>
    <rPh sb="17" eb="19">
      <t>スウリョウ</t>
    </rPh>
    <rPh sb="20" eb="21">
      <t>オオ</t>
    </rPh>
    <phoneticPr fontId="4"/>
  </si>
  <si>
    <t>①自社（1：第6-1表の①自社より数量が多い）</t>
    <rPh sb="1" eb="3">
      <t>ジシャ</t>
    </rPh>
    <rPh sb="6" eb="7">
      <t>ダイ</t>
    </rPh>
    <rPh sb="10" eb="11">
      <t>ヒョウ</t>
    </rPh>
    <rPh sb="13" eb="15">
      <t>ジシャ</t>
    </rPh>
    <rPh sb="17" eb="19">
      <t>スウリョウ</t>
    </rPh>
    <rPh sb="20" eb="21">
      <t>オオ</t>
    </rPh>
    <phoneticPr fontId="4"/>
  </si>
  <si>
    <t>②他社（1：第6-1表の②他社より数量が多い）</t>
    <rPh sb="1" eb="3">
      <t>タシャ</t>
    </rPh>
    <rPh sb="6" eb="7">
      <t>ダイ</t>
    </rPh>
    <rPh sb="10" eb="11">
      <t>ヒョウ</t>
    </rPh>
    <rPh sb="13" eb="15">
      <t>タシャ</t>
    </rPh>
    <rPh sb="17" eb="19">
      <t>スウリョウ</t>
    </rPh>
    <rPh sb="20" eb="21">
      <t>オオ</t>
    </rPh>
    <phoneticPr fontId="4"/>
  </si>
  <si>
    <t>②自社（1：第6-1表の②自社より数量が多い）</t>
    <rPh sb="1" eb="3">
      <t>ジシャ</t>
    </rPh>
    <rPh sb="6" eb="7">
      <t>ダイ</t>
    </rPh>
    <rPh sb="10" eb="11">
      <t>ヒョウ</t>
    </rPh>
    <rPh sb="13" eb="15">
      <t>ジシャ</t>
    </rPh>
    <rPh sb="17" eb="19">
      <t>スウリョウ</t>
    </rPh>
    <rPh sb="20" eb="21">
      <t>オオ</t>
    </rPh>
    <phoneticPr fontId="4"/>
  </si>
  <si>
    <t>③他社（1：第6-1表の③他社より数量が多い）</t>
    <rPh sb="1" eb="3">
      <t>タシャ</t>
    </rPh>
    <rPh sb="6" eb="7">
      <t>ダイ</t>
    </rPh>
    <rPh sb="10" eb="11">
      <t>ヒョウ</t>
    </rPh>
    <rPh sb="13" eb="15">
      <t>タシャ</t>
    </rPh>
    <rPh sb="17" eb="19">
      <t>スウリョウ</t>
    </rPh>
    <rPh sb="20" eb="21">
      <t>オオ</t>
    </rPh>
    <phoneticPr fontId="4"/>
  </si>
  <si>
    <t>③自社（1：第6-1表の③自社より数量が多い）</t>
    <rPh sb="1" eb="3">
      <t>ジシャ</t>
    </rPh>
    <rPh sb="6" eb="7">
      <t>ダイ</t>
    </rPh>
    <rPh sb="10" eb="11">
      <t>ヒョウ</t>
    </rPh>
    <rPh sb="13" eb="15">
      <t>ジシャ</t>
    </rPh>
    <rPh sb="17" eb="19">
      <t>スウリョウ</t>
    </rPh>
    <rPh sb="20" eb="21">
      <t>オオ</t>
    </rPh>
    <phoneticPr fontId="4"/>
  </si>
  <si>
    <t>④他社（1：第6-1表の④他社より数量が多い）</t>
    <rPh sb="1" eb="3">
      <t>タシャ</t>
    </rPh>
    <rPh sb="6" eb="7">
      <t>ダイ</t>
    </rPh>
    <rPh sb="10" eb="11">
      <t>ヒョウ</t>
    </rPh>
    <rPh sb="13" eb="15">
      <t>タシャ</t>
    </rPh>
    <rPh sb="17" eb="19">
      <t>スウリョウ</t>
    </rPh>
    <rPh sb="20" eb="21">
      <t>オオ</t>
    </rPh>
    <phoneticPr fontId="4"/>
  </si>
  <si>
    <t>⑤他社（1：第6-1表の⑤他社より数量が多い）</t>
    <rPh sb="1" eb="3">
      <t>タシャ</t>
    </rPh>
    <rPh sb="6" eb="7">
      <t>ダイ</t>
    </rPh>
    <rPh sb="10" eb="11">
      <t>ヒョウ</t>
    </rPh>
    <rPh sb="13" eb="15">
      <t>タシャ</t>
    </rPh>
    <rPh sb="17" eb="19">
      <t>スウリョウ</t>
    </rPh>
    <rPh sb="20" eb="21">
      <t>オオ</t>
    </rPh>
    <phoneticPr fontId="4"/>
  </si>
  <si>
    <t>⑤自社（1：第6-1表の⑤自社より数量が多い）</t>
    <rPh sb="1" eb="3">
      <t>ジシャ</t>
    </rPh>
    <rPh sb="6" eb="7">
      <t>ダイ</t>
    </rPh>
    <rPh sb="10" eb="11">
      <t>ヒョウ</t>
    </rPh>
    <rPh sb="13" eb="15">
      <t>ジシャ</t>
    </rPh>
    <rPh sb="17" eb="19">
      <t>スウリョウ</t>
    </rPh>
    <rPh sb="20" eb="21">
      <t>オオ</t>
    </rPh>
    <phoneticPr fontId="4"/>
  </si>
  <si>
    <t>⑥他社（1：第6-1表の⑥他社より数量が多い）</t>
    <rPh sb="1" eb="3">
      <t>タシャ</t>
    </rPh>
    <rPh sb="6" eb="7">
      <t>ダイ</t>
    </rPh>
    <rPh sb="10" eb="11">
      <t>ヒョウ</t>
    </rPh>
    <rPh sb="13" eb="15">
      <t>タシャ</t>
    </rPh>
    <rPh sb="17" eb="19">
      <t>スウリョウ</t>
    </rPh>
    <rPh sb="20" eb="21">
      <t>オオ</t>
    </rPh>
    <phoneticPr fontId="4"/>
  </si>
  <si>
    <t>⑥自社（1：第6-1表の⑥自社より数量が多い）</t>
    <rPh sb="1" eb="3">
      <t>ジシャ</t>
    </rPh>
    <rPh sb="6" eb="7">
      <t>ダイ</t>
    </rPh>
    <rPh sb="10" eb="11">
      <t>ヒョウ</t>
    </rPh>
    <rPh sb="13" eb="15">
      <t>ジシャ</t>
    </rPh>
    <rPh sb="17" eb="19">
      <t>スウリョウ</t>
    </rPh>
    <rPh sb="20" eb="21">
      <t>オオ</t>
    </rPh>
    <phoneticPr fontId="4"/>
  </si>
  <si>
    <t>⑥（1：⑥に数量が記入されているが、その内容を選択していない、またはその逆）</t>
    <rPh sb="6" eb="8">
      <t>スウリョウ</t>
    </rPh>
    <phoneticPr fontId="4"/>
  </si>
  <si>
    <t>選択肢ウ（1：ウだが、その詳細が未記入）</t>
    <rPh sb="0" eb="3">
      <t>センタクシ</t>
    </rPh>
    <rPh sb="13" eb="15">
      <t>ショウサイ</t>
    </rPh>
    <rPh sb="16" eb="19">
      <t>ミキニュウ</t>
    </rPh>
    <phoneticPr fontId="4"/>
  </si>
  <si>
    <t>法人の有無に○、または法人番号を記入してください。</t>
    <rPh sb="0" eb="2">
      <t>ホウジン</t>
    </rPh>
    <rPh sb="3" eb="5">
      <t>ウム</t>
    </rPh>
    <rPh sb="11" eb="15">
      <t>ホウジンバンゴウ</t>
    </rPh>
    <rPh sb="16" eb="18">
      <t>キニュウ</t>
    </rPh>
    <phoneticPr fontId="4"/>
  </si>
  <si>
    <t>法人の有無○　法人番号を記入している</t>
    <rPh sb="0" eb="2">
      <t>ホウジン</t>
    </rPh>
    <rPh sb="3" eb="5">
      <t>ウム</t>
    </rPh>
    <rPh sb="7" eb="11">
      <t>ホウジンバンゴウ</t>
    </rPh>
    <rPh sb="12" eb="14">
      <t>キニュウ</t>
    </rPh>
    <phoneticPr fontId="4"/>
  </si>
  <si>
    <t>第６－１表以外の木質バイオマスを利用している場合は、第６－２表にご回答ください。</t>
    <rPh sb="0" eb="1">
      <t>ダイ</t>
    </rPh>
    <rPh sb="4" eb="5">
      <t>ヒョウ</t>
    </rPh>
    <phoneticPr fontId="4"/>
  </si>
  <si>
    <t>「無」の場合、回答の有無を確認（1：記入）</t>
    <rPh sb="1" eb="2">
      <t>ム</t>
    </rPh>
    <rPh sb="4" eb="6">
      <t>バアイ</t>
    </rPh>
    <rPh sb="7" eb="9">
      <t>カイトウ</t>
    </rPh>
    <rPh sb="10" eb="12">
      <t>ウム</t>
    </rPh>
    <rPh sb="13" eb="15">
      <t>カクニン</t>
    </rPh>
    <rPh sb="18" eb="20">
      <t>キニュウ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</si>
</sst>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0_ "/>
    <numFmt numFmtId="178" formatCode="#,##0_);[Red]\(#,##0\)"/>
    <numFmt numFmtId="179" formatCode="#,##0_ "/>
    <numFmt numFmtId="180" formatCode="000"/>
    <numFmt numFmtId="181" formatCode="0000"/>
    <numFmt numFmtId="182" formatCode="0_);[Red]\(0\)"/>
  </numFmts>
  <fonts count="52">
    <font>
      <sz val="11"/>
      <name val="ＭＳ Ｐゴシック"/>
      <family val="3"/>
      <charset val="128"/>
    </font>
    <font>
      <b/>
      <sz val="11"/>
      <name val="ＭＳ Ｐ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0"/>
      <name val="ＭＳ Ｐゴシック"/>
      <family val="3"/>
      <charset val="128"/>
    </font>
    <font>
      <sz val="18"/>
      <name val="ＭＳ Ｐゴシック"/>
      <family val="3"/>
      <charset val="128"/>
    </font>
    <font>
      <sz val="16"/>
      <name val="ＭＳ Ｐゴシック"/>
      <family val="3"/>
      <charset val="128"/>
    </font>
    <font>
      <sz val="12"/>
      <name val="ＭＳ Ｐゴシック"/>
      <family val="3"/>
      <charset val="128"/>
    </font>
    <font>
      <sz val="14"/>
      <name val="ＭＳ Ｐゴシック"/>
      <family val="3"/>
      <charset val="128"/>
    </font>
    <font>
      <b/>
      <sz val="12"/>
      <name val="ＭＳ Ｐゴシック"/>
      <family val="3"/>
      <charset val="128"/>
    </font>
    <font>
      <b/>
      <sz val="20"/>
      <name val="ＭＳ Ｐゴシック"/>
      <family val="3"/>
      <charset val="128"/>
    </font>
    <font>
      <sz val="22"/>
      <name val="ＭＳ Ｐゴシック"/>
      <family val="3"/>
      <charset val="128"/>
    </font>
    <font>
      <sz val="10.5"/>
      <name val="ＭＳ Ｐゴシック"/>
      <family val="3"/>
      <charset val="128"/>
    </font>
    <font>
      <sz val="20"/>
      <name val="ＭＳ Ｐゴシック"/>
      <family val="3"/>
      <charset val="128"/>
    </font>
    <font>
      <sz val="6"/>
      <name val="ＭＳ Ｐゴシック"/>
      <family val="3"/>
      <charset val="128"/>
    </font>
    <font>
      <b/>
      <sz val="18"/>
      <name val="ＭＳ Ｐゴシック"/>
      <family val="3"/>
      <charset val="128"/>
    </font>
    <font>
      <sz val="11"/>
      <color indexed="9"/>
      <name val="ＭＳ Ｐゴシック"/>
      <family val="3"/>
      <charset val="128"/>
    </font>
    <font>
      <u/>
      <sz val="11"/>
      <name val="ＭＳ Ｐゴシック"/>
      <family val="3"/>
      <charset val="128"/>
    </font>
    <font>
      <sz val="7.5"/>
      <name val="ＭＳ Ｐゴシック"/>
      <family val="3"/>
      <charset val="128"/>
    </font>
    <font>
      <b/>
      <sz val="11"/>
      <color indexed="8"/>
      <name val="ＭＳ Ｐゴシック"/>
      <family val="3"/>
      <charset val="128"/>
    </font>
    <font>
      <b/>
      <u/>
      <sz val="11"/>
      <color indexed="8"/>
      <name val="ＭＳ Ｐゴシック"/>
      <family val="3"/>
      <charset val="128"/>
    </font>
    <font>
      <sz val="8"/>
      <name val="ＭＳ Ｐゴシック"/>
      <family val="3"/>
      <charset val="128"/>
    </font>
    <font>
      <b/>
      <sz val="14"/>
      <color indexed="81"/>
      <name val="ＭＳ Ｐゴシック"/>
      <family val="3"/>
      <charset val="128"/>
    </font>
    <font>
      <b/>
      <u val="double"/>
      <sz val="11"/>
      <color indexed="8"/>
      <name val="ＭＳ Ｐゴシック"/>
      <family val="3"/>
      <charset val="128"/>
    </font>
    <font>
      <b/>
      <u val="double"/>
      <sz val="11"/>
      <name val="ＭＳ Ｐゴシック"/>
      <family val="3"/>
      <charset val="128"/>
    </font>
    <font>
      <u/>
      <sz val="6.6"/>
      <color theme="10"/>
      <name val="ＭＳ Ｐゴシック"/>
      <family val="3"/>
      <charset val="128"/>
    </font>
    <font>
      <sz val="10"/>
      <color rgb="FF0070C0"/>
      <name val="ＭＳ Ｐゴシック"/>
      <family val="3"/>
      <charset val="128"/>
    </font>
    <font>
      <b/>
      <sz val="12"/>
      <color theme="1"/>
      <name val="ＭＳ Ｐゴシック"/>
      <family val="3"/>
      <charset val="128"/>
    </font>
    <font>
      <sz val="11"/>
      <color theme="1"/>
      <name val="ＭＳ Ｐゴシック"/>
      <family val="3"/>
      <charset val="128"/>
    </font>
    <font>
      <sz val="10"/>
      <color theme="1"/>
      <name val="ＭＳ Ｐゴシック"/>
      <family val="3"/>
      <charset val="128"/>
    </font>
    <font>
      <sz val="10.5"/>
      <color theme="1"/>
      <name val="ＭＳ Ｐゴシック"/>
      <family val="3"/>
      <charset val="128"/>
    </font>
    <font>
      <b/>
      <sz val="11"/>
      <color theme="1"/>
      <name val="ＭＳ Ｐゴシック"/>
      <family val="3"/>
      <charset val="128"/>
    </font>
    <font>
      <sz val="18"/>
      <color theme="1"/>
      <name val="ＭＳ Ｐゴシック"/>
      <family val="3"/>
      <charset val="128"/>
    </font>
    <font>
      <b/>
      <sz val="14"/>
      <color rgb="FFFFFF00"/>
      <name val="ＭＳ Ｐゴシック"/>
      <family val="3"/>
      <charset val="128"/>
    </font>
    <font>
      <b/>
      <sz val="14"/>
      <color rgb="FF0000FF"/>
      <name val="ＭＳ Ｐゴシック"/>
      <family val="3"/>
      <charset val="128"/>
    </font>
    <font>
      <sz val="12"/>
      <color theme="1"/>
      <name val="ＭＳ Ｐゴシック"/>
      <family val="3"/>
      <charset val="128"/>
    </font>
    <font>
      <b/>
      <sz val="12"/>
      <color rgb="FFFF0000"/>
      <name val="ＭＳ Ｐゴシック"/>
      <family val="3"/>
      <charset val="128"/>
    </font>
    <font>
      <b/>
      <sz val="14"/>
      <color rgb="FFFF0000"/>
      <name val="ＭＳ Ｐゴシック"/>
      <family val="3"/>
      <charset val="128"/>
    </font>
    <font>
      <b/>
      <sz val="12"/>
      <color rgb="FF0000FF"/>
      <name val="ＭＳ Ｐゴシック"/>
      <family val="3"/>
      <charset val="128"/>
    </font>
    <font>
      <sz val="10"/>
      <color theme="10"/>
      <name val="ＭＳ Ｐゴシック"/>
      <family val="3"/>
      <charset val="128"/>
    </font>
    <font>
      <b/>
      <sz val="16"/>
      <color rgb="FF0000FF"/>
      <name val="ＭＳ Ｐゴシック"/>
      <family val="3"/>
      <charset val="128"/>
    </font>
    <font>
      <b/>
      <sz val="11"/>
      <color rgb="FFFF0000"/>
      <name val="ＭＳ Ｐゴシック"/>
      <family val="3"/>
      <charset val="128"/>
    </font>
    <font>
      <b/>
      <u/>
      <sz val="11"/>
      <name val="ＭＳ Ｐゴシック"/>
      <family val="3"/>
      <charset val="128"/>
    </font>
    <font>
      <b/>
      <sz val="14"/>
      <name val="ＭＳ Ｐゴシック"/>
      <family val="3"/>
      <charset val="128"/>
    </font>
    <font>
      <b/>
      <sz val="11"/>
      <color rgb="FF0000FF"/>
      <name val="ＭＳ Ｐゴシック"/>
      <family val="3"/>
      <charset val="128"/>
    </font>
    <font>
      <b/>
      <sz val="9"/>
      <color indexed="81"/>
      <name val="MS P ゴシック"/>
      <family val="3"/>
      <charset val="128"/>
    </font>
    <font>
      <b/>
      <sz val="10"/>
      <name val="ＭＳ Ｐゴシック"/>
      <family val="3"/>
      <charset val="128"/>
    </font>
    <font>
      <b/>
      <sz val="10"/>
      <color rgb="FF0000FF"/>
      <name val="ＭＳ Ｐゴシック"/>
      <family val="3"/>
      <charset val="128"/>
    </font>
    <font>
      <b/>
      <sz val="10"/>
      <color rgb="FFFF0000"/>
      <name val="ＭＳ Ｐゴシック"/>
      <family val="3"/>
      <charset val="128"/>
    </font>
    <font>
      <b/>
      <sz val="12"/>
      <color rgb="FF0070C0"/>
      <name val="ＭＳ Ｐゴシック"/>
      <family val="3"/>
      <charset val="128"/>
    </font>
    <font>
      <b/>
      <sz val="11"/>
      <color rgb="FF00B050"/>
      <name val="ＭＳ Ｐゴシック"/>
      <family val="3"/>
      <charset val="128"/>
    </font>
  </fonts>
  <fills count="1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14996795556505021"/>
        <bgColor indexed="64"/>
      </patternFill>
    </fill>
    <fill>
      <patternFill patternType="solid">
        <fgColor rgb="FFCCFFCC"/>
        <bgColor indexed="64"/>
      </patternFill>
    </fill>
    <fill>
      <patternFill patternType="solid">
        <fgColor rgb="FFFFCCFF"/>
        <bgColor indexed="64"/>
      </patternFill>
    </fill>
    <fill>
      <patternFill patternType="solid">
        <fgColor rgb="FFFFFFCC"/>
        <bgColor indexed="64"/>
      </patternFill>
    </fill>
    <fill>
      <patternFill patternType="solid">
        <fgColor rgb="FFCCFFFF"/>
        <bgColor indexed="64"/>
      </patternFill>
    </fill>
    <fill>
      <patternFill patternType="solid">
        <fgColor theme="0" tint="-0.249977111117893"/>
        <bgColor indexed="64"/>
      </patternFill>
    </fill>
    <fill>
      <patternFill patternType="solid">
        <fgColor rgb="FFFF99FF"/>
        <bgColor indexed="64"/>
      </patternFill>
    </fill>
    <fill>
      <patternFill patternType="solid">
        <fgColor rgb="FFFFFF99"/>
        <bgColor indexed="64"/>
      </patternFill>
    </fill>
    <fill>
      <patternFill patternType="solid">
        <fgColor rgb="FF99CCFF"/>
        <bgColor indexed="64"/>
      </patternFill>
    </fill>
    <fill>
      <patternFill patternType="solid">
        <fgColor rgb="FF66FF99"/>
        <bgColor indexed="64"/>
      </patternFill>
    </fill>
    <fill>
      <patternFill patternType="solid">
        <fgColor rgb="FFFF99CC"/>
        <bgColor indexed="64"/>
      </patternFill>
    </fill>
    <fill>
      <patternFill patternType="solid">
        <fgColor rgb="FFC4D79B"/>
        <bgColor indexed="64"/>
      </patternFill>
    </fill>
  </fills>
  <borders count="88">
    <border>
      <left/>
      <right/>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top style="thin">
        <color indexed="64"/>
      </top>
      <bottom/>
      <diagonal/>
    </border>
    <border>
      <left/>
      <right style="medium">
        <color indexed="64"/>
      </right>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dashed">
        <color indexed="64"/>
      </left>
      <right/>
      <top style="medium">
        <color indexed="64"/>
      </top>
      <bottom style="thin">
        <color indexed="64"/>
      </bottom>
      <diagonal/>
    </border>
    <border>
      <left style="medium">
        <color indexed="64"/>
      </left>
      <right/>
      <top style="thin">
        <color indexed="64"/>
      </top>
      <bottom style="thin">
        <color indexed="64"/>
      </bottom>
      <diagonal/>
    </border>
    <border>
      <left style="dashed">
        <color indexed="64"/>
      </left>
      <right/>
      <top style="thin">
        <color indexed="64"/>
      </top>
      <bottom style="thin">
        <color indexed="64"/>
      </bottom>
      <diagonal/>
    </border>
    <border diagonalDown="1">
      <left style="medium">
        <color indexed="64"/>
      </left>
      <right style="medium">
        <color indexed="64"/>
      </right>
      <top style="medium">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right style="dashed">
        <color indexed="64"/>
      </right>
      <top style="medium">
        <color indexed="64"/>
      </top>
      <bottom style="medium">
        <color indexed="64"/>
      </bottom>
      <diagonal/>
    </border>
    <border>
      <left style="dashed">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style="medium">
        <color indexed="64"/>
      </right>
      <top style="medium">
        <color indexed="64"/>
      </top>
      <bottom/>
      <diagonal style="thin">
        <color indexed="64"/>
      </diagonal>
    </border>
    <border diagonalDown="1">
      <left style="medium">
        <color indexed="64"/>
      </left>
      <right style="medium">
        <color indexed="64"/>
      </right>
      <top/>
      <bottom style="medium">
        <color indexed="64"/>
      </bottom>
      <diagonal style="thin">
        <color indexed="64"/>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ashed">
        <color indexed="64"/>
      </left>
      <right/>
      <top/>
      <bottom style="thin">
        <color indexed="64"/>
      </bottom>
      <diagonal/>
    </border>
    <border>
      <left style="dotted">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26" fillId="0" borderId="0" applyNumberFormat="0" applyFill="0" applyBorder="0" applyAlignment="0" applyProtection="0">
      <alignment vertical="top"/>
      <protection locked="0"/>
    </xf>
    <xf numFmtId="38" fontId="2" fillId="0" borderId="0" applyFont="0" applyFill="0" applyBorder="0" applyAlignment="0" applyProtection="0"/>
  </cellStyleXfs>
  <cellXfs count="813">
    <xf numFmtId="0" fontId="0" fillId="0" borderId="0" xfId="0"/>
    <xf numFmtId="0" fontId="5" fillId="0" borderId="0" xfId="0" applyFont="1"/>
    <xf numFmtId="0" fontId="3" fillId="0" borderId="0" xfId="0" applyFont="1" applyAlignment="1">
      <alignment horizontal="left"/>
    </xf>
    <xf numFmtId="0" fontId="3" fillId="0" borderId="0" xfId="0" applyFont="1"/>
    <xf numFmtId="0" fontId="5" fillId="0" borderId="0" xfId="0" applyFont="1" applyAlignment="1">
      <alignment vertical="center"/>
    </xf>
    <xf numFmtId="0" fontId="8" fillId="0" borderId="0" xfId="0" applyFont="1" applyAlignment="1">
      <alignment horizontal="center" vertical="center"/>
    </xf>
    <xf numFmtId="0" fontId="13" fillId="0" borderId="0" xfId="0" applyFont="1"/>
    <xf numFmtId="0" fontId="8" fillId="0" borderId="0" xfId="0" applyFont="1" applyAlignment="1">
      <alignment vertical="center"/>
    </xf>
    <xf numFmtId="0" fontId="9" fillId="0" borderId="0" xfId="0" applyFont="1" applyAlignment="1">
      <alignment horizontal="left"/>
    </xf>
    <xf numFmtId="0" fontId="12" fillId="0" borderId="0" xfId="0" applyFont="1" applyAlignment="1">
      <alignment vertical="center"/>
    </xf>
    <xf numFmtId="0" fontId="27" fillId="0" borderId="0" xfId="0" applyFont="1" applyAlignment="1">
      <alignment vertical="center"/>
    </xf>
    <xf numFmtId="0" fontId="0" fillId="0" borderId="0" xfId="0" applyAlignment="1">
      <alignment vertical="center"/>
    </xf>
    <xf numFmtId="0" fontId="5" fillId="0" borderId="0" xfId="0" applyFont="1" applyAlignment="1">
      <alignment horizontal="distributed" vertical="center"/>
    </xf>
    <xf numFmtId="0" fontId="0" fillId="0" borderId="0" xfId="0" applyAlignment="1">
      <alignment horizontal="center" vertical="center"/>
    </xf>
    <xf numFmtId="0" fontId="0" fillId="0" borderId="0" xfId="0" applyAlignment="1">
      <alignment horizontal="left"/>
    </xf>
    <xf numFmtId="0" fontId="0" fillId="0" borderId="0" xfId="0" applyAlignment="1">
      <alignment horizontal="left" vertical="center" wrapText="1"/>
    </xf>
    <xf numFmtId="0" fontId="0" fillId="0" borderId="0" xfId="0" applyAlignment="1">
      <alignment horizontal="center" vertical="center" textRotation="255"/>
    </xf>
    <xf numFmtId="0" fontId="1" fillId="0" borderId="0" xfId="0" applyFont="1" applyAlignment="1">
      <alignment vertical="center"/>
    </xf>
    <xf numFmtId="0" fontId="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right"/>
    </xf>
    <xf numFmtId="0" fontId="0" fillId="0" borderId="1" xfId="0" applyBorder="1" applyAlignment="1">
      <alignment horizontal="distributed" vertical="center"/>
    </xf>
    <xf numFmtId="0" fontId="0" fillId="0" borderId="2"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wrapText="1"/>
    </xf>
    <xf numFmtId="0" fontId="28" fillId="0" borderId="0" xfId="0" applyFont="1" applyAlignment="1">
      <alignment horizontal="left"/>
    </xf>
    <xf numFmtId="0" fontId="29" fillId="0" borderId="3" xfId="0" applyFont="1" applyBorder="1" applyAlignment="1">
      <alignment horizontal="center" vertical="center"/>
    </xf>
    <xf numFmtId="0" fontId="29" fillId="0" borderId="5" xfId="0" applyFont="1" applyBorder="1" applyAlignment="1">
      <alignment horizontal="left" vertical="center" wrapText="1"/>
    </xf>
    <xf numFmtId="0" fontId="29" fillId="0" borderId="3" xfId="0" applyFont="1" applyBorder="1" applyAlignment="1">
      <alignment horizontal="center" vertical="center" wrapText="1"/>
    </xf>
    <xf numFmtId="0" fontId="10" fillId="2" borderId="0" xfId="0" applyFont="1" applyFill="1" applyAlignment="1">
      <alignment horizontal="left"/>
    </xf>
    <xf numFmtId="0" fontId="5" fillId="2" borderId="0" xfId="0" applyFont="1" applyFill="1"/>
    <xf numFmtId="0" fontId="0" fillId="2" borderId="0" xfId="0" applyFill="1"/>
    <xf numFmtId="0" fontId="10" fillId="2" borderId="0" xfId="0" applyFont="1" applyFill="1" applyAlignment="1">
      <alignment vertical="center"/>
    </xf>
    <xf numFmtId="0" fontId="5" fillId="2" borderId="0" xfId="0" applyFont="1" applyFill="1" applyAlignment="1">
      <alignment horizontal="left" vertical="center"/>
    </xf>
    <xf numFmtId="0" fontId="0" fillId="2" borderId="0" xfId="0" applyFill="1" applyAlignment="1">
      <alignment vertical="center"/>
    </xf>
    <xf numFmtId="0" fontId="10" fillId="2" borderId="0" xfId="0" applyFont="1" applyFill="1"/>
    <xf numFmtId="0" fontId="8" fillId="2" borderId="0" xfId="0" applyFont="1" applyFill="1" applyAlignment="1">
      <alignment vertical="center"/>
    </xf>
    <xf numFmtId="0" fontId="28" fillId="2" borderId="0" xfId="0" applyFont="1" applyFill="1" applyAlignment="1">
      <alignment horizontal="left"/>
    </xf>
    <xf numFmtId="0" fontId="30" fillId="2" borderId="0" xfId="0" applyFont="1" applyFill="1"/>
    <xf numFmtId="0" fontId="30" fillId="2" borderId="0" xfId="0" applyFont="1" applyFill="1" applyAlignment="1">
      <alignment horizontal="left"/>
    </xf>
    <xf numFmtId="0" fontId="13" fillId="2" borderId="0" xfId="0" applyFont="1" applyFill="1" applyAlignment="1">
      <alignment horizontal="distributed" vertical="center"/>
    </xf>
    <xf numFmtId="0" fontId="13" fillId="2" borderId="0" xfId="0" applyFont="1" applyFill="1" applyAlignment="1">
      <alignment horizontal="center"/>
    </xf>
    <xf numFmtId="0" fontId="31" fillId="2" borderId="0" xfId="0" applyFont="1" applyFill="1" applyAlignment="1">
      <alignment vertical="center" wrapText="1"/>
    </xf>
    <xf numFmtId="0" fontId="0" fillId="0" borderId="7" xfId="0" applyBorder="1"/>
    <xf numFmtId="180" fontId="0" fillId="0" borderId="11" xfId="0" applyNumberFormat="1" applyBorder="1"/>
    <xf numFmtId="0" fontId="0" fillId="0" borderId="11" xfId="0" applyBorder="1"/>
    <xf numFmtId="0" fontId="0" fillId="0" borderId="12" xfId="0" applyBorder="1"/>
    <xf numFmtId="38" fontId="0" fillId="0" borderId="7" xfId="0" applyNumberFormat="1" applyBorder="1"/>
    <xf numFmtId="0" fontId="0" fillId="0" borderId="0" xfId="0" applyAlignment="1">
      <alignment horizontal="center"/>
    </xf>
    <xf numFmtId="49" fontId="0" fillId="0" borderId="0" xfId="0" applyNumberFormat="1" applyAlignment="1">
      <alignment horizontal="center" vertical="center"/>
    </xf>
    <xf numFmtId="0" fontId="11" fillId="0" borderId="0" xfId="0" applyFont="1"/>
    <xf numFmtId="0" fontId="8" fillId="0" borderId="0" xfId="0" applyFont="1"/>
    <xf numFmtId="0" fontId="9" fillId="0" borderId="0" xfId="0" applyFont="1" applyAlignment="1">
      <alignment horizontal="right" vertical="center"/>
    </xf>
    <xf numFmtId="0" fontId="9" fillId="0" borderId="0" xfId="0" applyFont="1" applyAlignment="1">
      <alignment horizontal="left" vertical="center"/>
    </xf>
    <xf numFmtId="0" fontId="0" fillId="0" borderId="0" xfId="0" applyAlignment="1">
      <alignment vertical="top" wrapText="1"/>
    </xf>
    <xf numFmtId="0" fontId="0" fillId="0" borderId="0" xfId="0" applyAlignment="1">
      <alignment horizontal="left" vertical="top" wrapText="1"/>
    </xf>
    <xf numFmtId="0" fontId="0" fillId="0" borderId="0" xfId="0" applyAlignment="1">
      <alignment wrapText="1"/>
    </xf>
    <xf numFmtId="0" fontId="29" fillId="0" borderId="0" xfId="0" applyFont="1" applyAlignment="1">
      <alignment vertical="center" wrapText="1"/>
    </xf>
    <xf numFmtId="0" fontId="8" fillId="0" borderId="0" xfId="0" applyFont="1" applyAlignment="1">
      <alignment vertical="top" wrapText="1"/>
    </xf>
    <xf numFmtId="0" fontId="14" fillId="0" borderId="0" xfId="0" applyFont="1" applyAlignment="1">
      <alignment vertical="center"/>
    </xf>
    <xf numFmtId="0" fontId="30" fillId="0" borderId="0" xfId="0" applyFont="1"/>
    <xf numFmtId="0" fontId="5" fillId="2" borderId="0" xfId="0" applyFont="1" applyFill="1" applyAlignment="1">
      <alignment horizontal="distributed" vertical="center"/>
    </xf>
    <xf numFmtId="0" fontId="0" fillId="2" borderId="0" xfId="0" applyFill="1" applyAlignment="1">
      <alignment horizontal="left" vertical="center"/>
    </xf>
    <xf numFmtId="0" fontId="29" fillId="2" borderId="0" xfId="0" applyFont="1" applyFill="1" applyAlignment="1">
      <alignment horizontal="left" vertical="center"/>
    </xf>
    <xf numFmtId="0" fontId="29" fillId="2" borderId="0" xfId="0" applyFont="1" applyFill="1" applyAlignment="1">
      <alignment vertical="center" wrapText="1"/>
    </xf>
    <xf numFmtId="0" fontId="13" fillId="2" borderId="0" xfId="0" applyFont="1" applyFill="1"/>
    <xf numFmtId="0" fontId="13" fillId="2" borderId="0" xfId="0" applyFont="1" applyFill="1" applyAlignment="1">
      <alignment vertical="center" wrapText="1"/>
    </xf>
    <xf numFmtId="0" fontId="0" fillId="2" borderId="0" xfId="0" applyFill="1" applyAlignment="1">
      <alignment vertical="center" wrapText="1"/>
    </xf>
    <xf numFmtId="0" fontId="0" fillId="2" borderId="0" xfId="0" applyFill="1" applyAlignment="1">
      <alignment horizontal="distributed" vertical="center"/>
    </xf>
    <xf numFmtId="0" fontId="5" fillId="2" borderId="0" xfId="0" applyFont="1" applyFill="1" applyAlignment="1">
      <alignment horizontal="left"/>
    </xf>
    <xf numFmtId="0" fontId="1" fillId="0" borderId="0" xfId="0" applyFont="1"/>
    <xf numFmtId="0" fontId="0" fillId="0" borderId="7" xfId="0" applyBorder="1" applyAlignment="1">
      <alignment horizontal="left" vertical="center"/>
    </xf>
    <xf numFmtId="0" fontId="29" fillId="0" borderId="0" xfId="0" applyFont="1"/>
    <xf numFmtId="0" fontId="29" fillId="0" borderId="0" xfId="0" applyFont="1" applyAlignment="1">
      <alignment vertical="center"/>
    </xf>
    <xf numFmtId="0" fontId="0" fillId="2" borderId="3" xfId="0" applyFill="1" applyBorder="1" applyAlignment="1">
      <alignment horizontal="center" vertical="center"/>
    </xf>
    <xf numFmtId="0" fontId="6" fillId="0" borderId="0" xfId="0" applyFont="1"/>
    <xf numFmtId="0" fontId="28" fillId="0" borderId="0" xfId="0" applyFont="1"/>
    <xf numFmtId="0" fontId="32" fillId="0" borderId="0" xfId="0" applyFont="1"/>
    <xf numFmtId="0" fontId="33" fillId="0" borderId="0" xfId="0" applyFont="1"/>
    <xf numFmtId="0" fontId="32" fillId="0" borderId="0" xfId="0" applyFont="1" applyAlignment="1">
      <alignment wrapText="1"/>
    </xf>
    <xf numFmtId="0" fontId="27" fillId="0" borderId="0" xfId="0" applyFont="1"/>
    <xf numFmtId="0" fontId="0" fillId="0" borderId="0" xfId="0" applyAlignment="1">
      <alignment vertical="center" wrapText="1"/>
    </xf>
    <xf numFmtId="0" fontId="34" fillId="0" borderId="0" xfId="0" applyFont="1" applyAlignment="1">
      <alignment vertical="center" wrapText="1"/>
    </xf>
    <xf numFmtId="0" fontId="34" fillId="0" borderId="0" xfId="0" applyFont="1"/>
    <xf numFmtId="0" fontId="7" fillId="0" borderId="0" xfId="0" applyFont="1" applyAlignment="1">
      <alignment horizontal="left"/>
    </xf>
    <xf numFmtId="0" fontId="0" fillId="0" borderId="1" xfId="0" applyBorder="1"/>
    <xf numFmtId="0" fontId="0" fillId="0" borderId="17" xfId="0" applyBorder="1" applyAlignment="1">
      <alignment horizontal="left" vertical="center" wrapText="1"/>
    </xf>
    <xf numFmtId="0" fontId="0" fillId="0" borderId="17" xfId="0" applyBorder="1" applyAlignment="1">
      <alignment vertical="center"/>
    </xf>
    <xf numFmtId="0" fontId="0" fillId="0" borderId="19" xfId="0" applyBorder="1" applyAlignment="1">
      <alignment vertical="center"/>
    </xf>
    <xf numFmtId="0" fontId="0" fillId="0" borderId="0" xfId="0" applyAlignment="1">
      <alignment vertical="top"/>
    </xf>
    <xf numFmtId="177" fontId="0" fillId="0" borderId="2" xfId="0" applyNumberFormat="1" applyBorder="1" applyAlignment="1">
      <alignment horizontal="center" vertical="center"/>
    </xf>
    <xf numFmtId="0" fontId="0" fillId="0" borderId="20" xfId="0" applyBorder="1" applyAlignment="1">
      <alignment horizontal="center" vertical="center"/>
    </xf>
    <xf numFmtId="177" fontId="0" fillId="0" borderId="0" xfId="0" applyNumberFormat="1" applyAlignment="1">
      <alignment horizontal="center" vertical="center"/>
    </xf>
    <xf numFmtId="0" fontId="34" fillId="0" borderId="1" xfId="0" applyFont="1" applyBorder="1" applyAlignment="1">
      <alignment vertical="center" wrapText="1"/>
    </xf>
    <xf numFmtId="0" fontId="8" fillId="0" borderId="6" xfId="0" applyFont="1" applyBorder="1" applyAlignment="1">
      <alignment horizontal="center" vertical="center"/>
    </xf>
    <xf numFmtId="0" fontId="8" fillId="0" borderId="6" xfId="0" applyFont="1" applyBorder="1" applyAlignment="1">
      <alignment horizontal="center"/>
    </xf>
    <xf numFmtId="0" fontId="0" fillId="0" borderId="0" xfId="0" applyAlignment="1">
      <alignment horizontal="left" vertical="center" readingOrder="1"/>
    </xf>
    <xf numFmtId="0" fontId="35" fillId="0" borderId="0" xfId="0" applyFont="1" applyAlignment="1">
      <alignment vertical="center" wrapText="1"/>
    </xf>
    <xf numFmtId="0" fontId="0" fillId="0" borderId="21" xfId="0" applyBorder="1" applyAlignment="1">
      <alignment horizontal="center" vertical="center"/>
    </xf>
    <xf numFmtId="0" fontId="3" fillId="0" borderId="0" xfId="0" applyFont="1" applyAlignment="1">
      <alignment vertical="top"/>
    </xf>
    <xf numFmtId="0" fontId="0" fillId="0" borderId="1" xfId="0" applyBorder="1" applyAlignment="1">
      <alignment vertical="center" wrapText="1"/>
    </xf>
    <xf numFmtId="0" fontId="5" fillId="0" borderId="0" xfId="0" applyFont="1" applyAlignment="1">
      <alignment vertical="top"/>
    </xf>
    <xf numFmtId="0" fontId="1" fillId="0" borderId="0" xfId="0" applyFont="1" applyAlignment="1">
      <alignment vertical="top" wrapText="1"/>
    </xf>
    <xf numFmtId="0" fontId="37" fillId="0" borderId="0" xfId="0" applyFont="1" applyAlignment="1">
      <alignment vertical="center" wrapText="1"/>
    </xf>
    <xf numFmtId="0" fontId="8" fillId="3" borderId="21"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5" fillId="0" borderId="18" xfId="0" applyFont="1" applyBorder="1" applyAlignment="1">
      <alignment vertical="center"/>
    </xf>
    <xf numFmtId="0" fontId="8" fillId="0" borderId="22" xfId="0" applyFont="1" applyBorder="1" applyAlignment="1">
      <alignment horizontal="center" vertical="center"/>
    </xf>
    <xf numFmtId="0" fontId="0" fillId="5" borderId="20" xfId="0" applyFill="1" applyBorder="1" applyAlignment="1" applyProtection="1">
      <alignment horizontal="center" vertical="center"/>
      <protection locked="0"/>
    </xf>
    <xf numFmtId="0" fontId="0" fillId="5" borderId="25" xfId="0" applyFill="1" applyBorder="1" applyAlignment="1" applyProtection="1">
      <alignment horizontal="left" vertical="center"/>
      <protection locked="0"/>
    </xf>
    <xf numFmtId="0" fontId="0" fillId="5" borderId="26" xfId="0" applyFill="1" applyBorder="1" applyAlignment="1" applyProtection="1">
      <alignment horizontal="center" vertical="center"/>
      <protection locked="0"/>
    </xf>
    <xf numFmtId="0" fontId="0" fillId="5" borderId="27" xfId="0" applyFill="1" applyBorder="1" applyAlignment="1" applyProtection="1">
      <alignment horizontal="left" vertical="center"/>
      <protection locked="0"/>
    </xf>
    <xf numFmtId="38" fontId="2" fillId="5" borderId="26" xfId="2" applyFont="1" applyFill="1" applyBorder="1" applyAlignment="1" applyProtection="1">
      <alignment horizontal="center" vertical="center" wrapText="1"/>
      <protection locked="0"/>
    </xf>
    <xf numFmtId="0" fontId="0" fillId="5" borderId="15" xfId="0" applyFill="1" applyBorder="1" applyAlignment="1" applyProtection="1">
      <alignment horizontal="center" vertical="center"/>
      <protection locked="0"/>
    </xf>
    <xf numFmtId="0" fontId="0" fillId="5" borderId="16" xfId="0" applyFill="1" applyBorder="1" applyAlignment="1" applyProtection="1">
      <alignment horizontal="left" vertical="center"/>
      <protection locked="0"/>
    </xf>
    <xf numFmtId="38" fontId="2" fillId="5" borderId="15" xfId="2" applyFont="1" applyFill="1" applyBorder="1" applyAlignment="1" applyProtection="1">
      <alignment horizontal="center" vertical="center" wrapText="1"/>
      <protection locked="0"/>
    </xf>
    <xf numFmtId="179" fontId="36" fillId="5" borderId="21" xfId="0" applyNumberFormat="1" applyFont="1" applyFill="1" applyBorder="1" applyAlignment="1" applyProtection="1">
      <alignment horizontal="center"/>
      <protection locked="0"/>
    </xf>
    <xf numFmtId="178" fontId="8" fillId="3" borderId="5" xfId="0" applyNumberFormat="1" applyFont="1" applyFill="1" applyBorder="1" applyAlignment="1" applyProtection="1">
      <alignment horizontal="right" vertical="center"/>
      <protection locked="0"/>
    </xf>
    <xf numFmtId="178" fontId="8" fillId="3" borderId="28" xfId="0" applyNumberFormat="1" applyFont="1" applyFill="1" applyBorder="1" applyAlignment="1">
      <alignment horizontal="right" vertical="center"/>
    </xf>
    <xf numFmtId="178" fontId="8" fillId="3" borderId="29" xfId="0" applyNumberFormat="1" applyFont="1" applyFill="1" applyBorder="1" applyAlignment="1" applyProtection="1">
      <alignment horizontal="right" vertical="center"/>
      <protection locked="0"/>
    </xf>
    <xf numFmtId="178" fontId="8" fillId="3" borderId="30" xfId="0" applyNumberFormat="1" applyFont="1" applyFill="1" applyBorder="1" applyAlignment="1" applyProtection="1">
      <alignment horizontal="right" vertical="center"/>
      <protection locked="0"/>
    </xf>
    <xf numFmtId="178" fontId="8" fillId="3" borderId="31" xfId="0" applyNumberFormat="1" applyFont="1" applyFill="1" applyBorder="1" applyAlignment="1" applyProtection="1">
      <alignment horizontal="right" vertical="center"/>
      <protection locked="0"/>
    </xf>
    <xf numFmtId="178" fontId="8" fillId="3" borderId="2" xfId="0" applyNumberFormat="1" applyFont="1" applyFill="1" applyBorder="1" applyAlignment="1" applyProtection="1">
      <alignment horizontal="right" vertical="center"/>
      <protection locked="0"/>
    </xf>
    <xf numFmtId="178" fontId="8" fillId="3" borderId="32" xfId="0" applyNumberFormat="1" applyFont="1" applyFill="1" applyBorder="1" applyAlignment="1" applyProtection="1">
      <alignment horizontal="right" vertical="center"/>
      <protection locked="0"/>
    </xf>
    <xf numFmtId="0" fontId="29" fillId="0" borderId="6" xfId="0" applyFont="1" applyBorder="1" applyAlignment="1">
      <alignment horizontal="left" vertical="center" wrapText="1"/>
    </xf>
    <xf numFmtId="0" fontId="29" fillId="0" borderId="6" xfId="0" applyFont="1" applyBorder="1" applyAlignment="1">
      <alignment horizontal="center" vertical="center" wrapText="1"/>
    </xf>
    <xf numFmtId="0" fontId="0" fillId="5" borderId="57" xfId="0" applyFill="1" applyBorder="1" applyAlignment="1" applyProtection="1">
      <alignment horizontal="center" vertical="center"/>
      <protection locked="0"/>
    </xf>
    <xf numFmtId="0" fontId="0" fillId="5" borderId="59" xfId="0" applyFill="1" applyBorder="1" applyAlignment="1" applyProtection="1">
      <alignment horizontal="left" vertical="center"/>
      <protection locked="0"/>
    </xf>
    <xf numFmtId="38" fontId="2" fillId="5" borderId="57" xfId="2" applyFont="1" applyFill="1" applyBorder="1" applyAlignment="1" applyProtection="1">
      <alignment horizontal="center" vertical="center" wrapText="1"/>
      <protection locked="0"/>
    </xf>
    <xf numFmtId="0" fontId="0" fillId="0" borderId="13" xfId="0" applyBorder="1"/>
    <xf numFmtId="0" fontId="0" fillId="2" borderId="5" xfId="0" applyFill="1" applyBorder="1" applyAlignment="1">
      <alignment horizontal="left" vertical="center" wrapText="1"/>
    </xf>
    <xf numFmtId="0" fontId="0" fillId="2" borderId="0" xfId="0" applyFill="1" applyAlignment="1">
      <alignment wrapText="1"/>
    </xf>
    <xf numFmtId="0" fontId="0" fillId="2" borderId="6" xfId="0" applyFill="1" applyBorder="1" applyAlignment="1">
      <alignment horizontal="left" vertical="center" wrapText="1"/>
    </xf>
    <xf numFmtId="0" fontId="0" fillId="2" borderId="6" xfId="0" applyFill="1" applyBorder="1" applyAlignment="1">
      <alignment horizontal="center" vertical="center" wrapText="1"/>
    </xf>
    <xf numFmtId="0" fontId="0" fillId="2" borderId="3" xfId="0" applyFill="1" applyBorder="1" applyAlignment="1">
      <alignment horizontal="center" vertical="center" wrapText="1"/>
    </xf>
    <xf numFmtId="0" fontId="5" fillId="2" borderId="5" xfId="0" applyFont="1" applyFill="1" applyBorder="1" applyAlignment="1">
      <alignment horizontal="left" vertical="center" wrapText="1"/>
    </xf>
    <xf numFmtId="0" fontId="0" fillId="2" borderId="6" xfId="0" applyFill="1" applyBorder="1" applyAlignment="1">
      <alignment horizontal="center" vertical="center"/>
    </xf>
    <xf numFmtId="0" fontId="0" fillId="2" borderId="6" xfId="0" applyFill="1" applyBorder="1" applyAlignment="1">
      <alignment vertical="center" wrapText="1" shrinkToFit="1"/>
    </xf>
    <xf numFmtId="0" fontId="0" fillId="2" borderId="1" xfId="0" applyFill="1" applyBorder="1"/>
    <xf numFmtId="0" fontId="0" fillId="2" borderId="17" xfId="0" applyFill="1" applyBorder="1" applyAlignment="1">
      <alignment horizontal="left" vertical="center" wrapText="1"/>
    </xf>
    <xf numFmtId="0" fontId="0" fillId="2" borderId="1" xfId="0" applyFill="1" applyBorder="1" applyAlignment="1">
      <alignment horizontal="distributed" vertical="center"/>
    </xf>
    <xf numFmtId="0" fontId="0" fillId="2" borderId="18" xfId="0" applyFill="1" applyBorder="1" applyAlignment="1">
      <alignment vertical="center"/>
    </xf>
    <xf numFmtId="0" fontId="0" fillId="2" borderId="18" xfId="0" applyFill="1" applyBorder="1" applyAlignment="1">
      <alignment horizontal="distributed" vertical="center"/>
    </xf>
    <xf numFmtId="0" fontId="0" fillId="3" borderId="20" xfId="0" applyFill="1" applyBorder="1" applyAlignment="1" applyProtection="1">
      <alignment horizontal="center" vertical="center"/>
      <protection locked="0"/>
    </xf>
    <xf numFmtId="0" fontId="0" fillId="3" borderId="25" xfId="0" applyFill="1" applyBorder="1" applyAlignment="1" applyProtection="1">
      <alignment horizontal="left" vertical="center"/>
      <protection locked="0"/>
    </xf>
    <xf numFmtId="0" fontId="0" fillId="3" borderId="26" xfId="0" applyFill="1" applyBorder="1" applyAlignment="1" applyProtection="1">
      <alignment horizontal="center" vertical="center"/>
      <protection locked="0"/>
    </xf>
    <xf numFmtId="0" fontId="0" fillId="3" borderId="27" xfId="0" applyFill="1" applyBorder="1" applyAlignment="1" applyProtection="1">
      <alignment horizontal="left" vertical="center"/>
      <protection locked="0"/>
    </xf>
    <xf numFmtId="0" fontId="0" fillId="2" borderId="0" xfId="0" applyFill="1" applyAlignment="1">
      <alignment vertical="top"/>
    </xf>
    <xf numFmtId="0" fontId="45" fillId="2" borderId="7" xfId="0" applyFont="1" applyFill="1" applyBorder="1" applyAlignment="1">
      <alignment horizontal="center" vertical="center"/>
    </xf>
    <xf numFmtId="38" fontId="0" fillId="5" borderId="20" xfId="2" applyFont="1" applyFill="1" applyBorder="1" applyAlignment="1" applyProtection="1">
      <alignment horizontal="center" vertical="center" wrapText="1"/>
      <protection locked="0"/>
    </xf>
    <xf numFmtId="38" fontId="0" fillId="5" borderId="26" xfId="2" applyFont="1" applyFill="1" applyBorder="1" applyAlignment="1" applyProtection="1">
      <alignment horizontal="center" vertical="center" wrapText="1"/>
      <protection locked="0"/>
    </xf>
    <xf numFmtId="38" fontId="0" fillId="5" borderId="15" xfId="2" applyFont="1" applyFill="1" applyBorder="1" applyAlignment="1" applyProtection="1">
      <alignment horizontal="center" vertical="center" wrapText="1"/>
      <protection locked="0"/>
    </xf>
    <xf numFmtId="0" fontId="0" fillId="0" borderId="7" xfId="0" applyBorder="1" applyAlignment="1">
      <alignment horizontal="center" vertical="center"/>
    </xf>
    <xf numFmtId="0" fontId="1" fillId="6" borderId="2" xfId="0" applyFont="1" applyFill="1" applyBorder="1" applyAlignment="1">
      <alignment horizontal="center" vertical="center"/>
    </xf>
    <xf numFmtId="0" fontId="0" fillId="7" borderId="7" xfId="0" applyFill="1" applyBorder="1" applyAlignment="1">
      <alignment horizontal="center" vertical="center"/>
    </xf>
    <xf numFmtId="0" fontId="0" fillId="7" borderId="7" xfId="0" applyFill="1" applyBorder="1" applyAlignment="1">
      <alignment vertical="center"/>
    </xf>
    <xf numFmtId="0" fontId="0" fillId="0" borderId="7" xfId="0" applyBorder="1" applyAlignment="1">
      <alignment vertical="center"/>
    </xf>
    <xf numFmtId="0" fontId="0" fillId="0" borderId="7" xfId="0" applyBorder="1" applyAlignment="1">
      <alignment vertical="center" shrinkToFit="1"/>
    </xf>
    <xf numFmtId="0" fontId="0" fillId="0" borderId="7" xfId="0" applyBorder="1" applyAlignment="1">
      <alignment vertical="center" wrapText="1"/>
    </xf>
    <xf numFmtId="0" fontId="0" fillId="0" borderId="0" xfId="0" applyAlignment="1">
      <alignment horizontal="right" vertical="center"/>
    </xf>
    <xf numFmtId="0" fontId="0" fillId="0" borderId="67" xfId="0" applyBorder="1" applyAlignment="1">
      <alignment vertical="center" wrapText="1"/>
    </xf>
    <xf numFmtId="0" fontId="0" fillId="0" borderId="67" xfId="0" applyBorder="1" applyAlignment="1">
      <alignment horizontal="center" vertical="center"/>
    </xf>
    <xf numFmtId="0" fontId="0" fillId="8" borderId="69" xfId="0" applyFill="1" applyBorder="1" applyAlignment="1">
      <alignment vertical="center" shrinkToFit="1"/>
    </xf>
    <xf numFmtId="0" fontId="0" fillId="0" borderId="70" xfId="0" applyBorder="1" applyAlignment="1">
      <alignment vertical="center" wrapText="1"/>
    </xf>
    <xf numFmtId="0" fontId="0" fillId="0" borderId="70" xfId="0" applyBorder="1" applyAlignment="1">
      <alignment horizontal="center" vertical="center"/>
    </xf>
    <xf numFmtId="0" fontId="0" fillId="0" borderId="74" xfId="0" applyBorder="1" applyAlignment="1">
      <alignment vertical="center" wrapText="1"/>
    </xf>
    <xf numFmtId="0" fontId="0" fillId="0" borderId="74" xfId="0" applyBorder="1" applyAlignment="1">
      <alignment horizontal="center" vertical="center"/>
    </xf>
    <xf numFmtId="0" fontId="0" fillId="0" borderId="2" xfId="0" applyBorder="1" applyAlignment="1">
      <alignment vertical="center" wrapText="1"/>
    </xf>
    <xf numFmtId="0" fontId="0" fillId="0" borderId="78" xfId="0" applyBorder="1" applyAlignment="1">
      <alignment vertical="center" wrapText="1"/>
    </xf>
    <xf numFmtId="0" fontId="0" fillId="0" borderId="78" xfId="0" applyBorder="1" applyAlignment="1">
      <alignment horizontal="center" vertical="center"/>
    </xf>
    <xf numFmtId="0" fontId="0" fillId="0" borderId="81" xfId="0" applyBorder="1" applyAlignment="1">
      <alignment vertical="center" wrapText="1"/>
    </xf>
    <xf numFmtId="0" fontId="0" fillId="0" borderId="81" xfId="0" applyBorder="1" applyAlignment="1">
      <alignment horizontal="center" vertical="center"/>
    </xf>
    <xf numFmtId="0" fontId="0" fillId="0" borderId="84" xfId="0" applyBorder="1" applyAlignment="1">
      <alignment vertical="center" wrapText="1"/>
    </xf>
    <xf numFmtId="0" fontId="0" fillId="0" borderId="84" xfId="0" applyBorder="1" applyAlignment="1">
      <alignment horizontal="center" vertical="center"/>
    </xf>
    <xf numFmtId="0" fontId="0" fillId="0" borderId="32" xfId="0" applyBorder="1" applyAlignment="1">
      <alignment vertical="center" wrapText="1"/>
    </xf>
    <xf numFmtId="0" fontId="0" fillId="0" borderId="32" xfId="0" applyBorder="1" applyAlignment="1">
      <alignment horizontal="center" vertical="center"/>
    </xf>
    <xf numFmtId="0" fontId="0" fillId="6" borderId="7" xfId="0" applyFill="1" applyBorder="1"/>
    <xf numFmtId="0" fontId="0" fillId="0" borderId="36" xfId="0" applyBorder="1"/>
    <xf numFmtId="0" fontId="0" fillId="0" borderId="14" xfId="0" applyBorder="1"/>
    <xf numFmtId="0" fontId="42" fillId="0" borderId="0" xfId="0" applyFont="1"/>
    <xf numFmtId="0" fontId="10" fillId="9" borderId="0" xfId="0" applyFont="1" applyFill="1"/>
    <xf numFmtId="0" fontId="0" fillId="0" borderId="7" xfId="0" applyBorder="1" applyAlignment="1">
      <alignment horizontal="center"/>
    </xf>
    <xf numFmtId="0" fontId="0" fillId="3" borderId="57" xfId="0" applyFill="1" applyBorder="1" applyAlignment="1" applyProtection="1">
      <alignment horizontal="center" vertical="center"/>
      <protection locked="0"/>
    </xf>
    <xf numFmtId="0" fontId="0" fillId="3" borderId="59" xfId="0" applyFill="1" applyBorder="1" applyAlignment="1" applyProtection="1">
      <alignment horizontal="left" vertical="center"/>
      <protection locked="0"/>
    </xf>
    <xf numFmtId="0" fontId="0" fillId="3" borderId="15" xfId="0" applyFill="1" applyBorder="1" applyAlignment="1" applyProtection="1">
      <alignment horizontal="center" vertical="center"/>
      <protection locked="0"/>
    </xf>
    <xf numFmtId="0" fontId="0" fillId="3" borderId="16" xfId="0" applyFill="1" applyBorder="1" applyAlignment="1" applyProtection="1">
      <alignment horizontal="left" vertical="center"/>
      <protection locked="0"/>
    </xf>
    <xf numFmtId="0" fontId="0" fillId="14" borderId="9" xfId="0" applyFill="1" applyBorder="1" applyAlignment="1">
      <alignment vertical="center" wrapText="1"/>
    </xf>
    <xf numFmtId="0" fontId="0" fillId="14" borderId="10" xfId="0" applyFill="1" applyBorder="1" applyAlignment="1">
      <alignment horizontal="center"/>
    </xf>
    <xf numFmtId="0" fontId="0" fillId="14" borderId="10" xfId="0" applyFill="1" applyBorder="1" applyAlignment="1">
      <alignment vertical="center" wrapText="1"/>
    </xf>
    <xf numFmtId="0" fontId="0" fillId="16" borderId="9" xfId="0" applyFill="1" applyBorder="1" applyAlignment="1">
      <alignment vertical="center" wrapText="1"/>
    </xf>
    <xf numFmtId="0" fontId="0" fillId="16" borderId="10" xfId="0" applyFill="1" applyBorder="1" applyAlignment="1">
      <alignment horizontal="center"/>
    </xf>
    <xf numFmtId="0" fontId="44" fillId="4" borderId="0" xfId="0" applyFont="1" applyFill="1"/>
    <xf numFmtId="0" fontId="16" fillId="0" borderId="0" xfId="0" applyFont="1"/>
    <xf numFmtId="0" fontId="37" fillId="0" borderId="0" xfId="0" applyFont="1" applyAlignment="1">
      <alignment vertical="center"/>
    </xf>
    <xf numFmtId="0" fontId="0" fillId="0" borderId="6" xfId="0" applyBorder="1"/>
    <xf numFmtId="0" fontId="39" fillId="0" borderId="0" xfId="0" applyFont="1" applyAlignment="1">
      <alignment horizontal="left" vertical="center" wrapText="1"/>
    </xf>
    <xf numFmtId="0" fontId="29" fillId="0" borderId="0" xfId="0" applyFont="1" applyAlignment="1">
      <alignment horizontal="left" vertical="center" wrapText="1"/>
    </xf>
    <xf numFmtId="0" fontId="39" fillId="0" borderId="0" xfId="0" applyFont="1" applyAlignment="1">
      <alignment vertical="top" wrapText="1"/>
    </xf>
    <xf numFmtId="0" fontId="37" fillId="0" borderId="0" xfId="0" applyFont="1" applyAlignment="1">
      <alignment horizontal="right" vertical="center" wrapText="1"/>
    </xf>
    <xf numFmtId="0" fontId="3" fillId="0" borderId="0" xfId="0" applyFont="1" applyAlignment="1">
      <alignment vertical="center"/>
    </xf>
    <xf numFmtId="0" fontId="32" fillId="0" borderId="0" xfId="0" applyFont="1" applyAlignment="1">
      <alignment vertical="center" wrapText="1"/>
    </xf>
    <xf numFmtId="0" fontId="1" fillId="14" borderId="10" xfId="0" applyFont="1" applyFill="1" applyBorder="1" applyAlignment="1">
      <alignment horizontal="center" vertical="center"/>
    </xf>
    <xf numFmtId="0" fontId="1" fillId="14" borderId="10" xfId="0" applyFont="1" applyFill="1" applyBorder="1" applyAlignment="1">
      <alignment horizontal="center"/>
    </xf>
    <xf numFmtId="0" fontId="0" fillId="12" borderId="9" xfId="0" applyFill="1" applyBorder="1" applyAlignment="1">
      <alignment vertical="center" wrapText="1"/>
    </xf>
    <xf numFmtId="0" fontId="0" fillId="13" borderId="9" xfId="0" applyFill="1" applyBorder="1" applyAlignment="1">
      <alignment vertical="center" wrapText="1"/>
    </xf>
    <xf numFmtId="49" fontId="0" fillId="0" borderId="9" xfId="0" applyNumberFormat="1" applyBorder="1" applyAlignment="1">
      <alignment vertical="center" wrapText="1"/>
    </xf>
    <xf numFmtId="49" fontId="0" fillId="14" borderId="9" xfId="0" applyNumberFormat="1" applyFill="1" applyBorder="1" applyAlignment="1">
      <alignment vertical="center" wrapText="1"/>
    </xf>
    <xf numFmtId="0" fontId="0" fillId="14" borderId="76" xfId="0" applyFill="1" applyBorder="1" applyAlignment="1">
      <alignment horizontal="center" vertical="top" wrapText="1"/>
    </xf>
    <xf numFmtId="0" fontId="0" fillId="14" borderId="9" xfId="0" quotePrefix="1" applyFill="1" applyBorder="1" applyAlignment="1">
      <alignment vertical="center" wrapText="1"/>
    </xf>
    <xf numFmtId="0" fontId="1" fillId="14" borderId="37" xfId="0" applyFont="1" applyFill="1" applyBorder="1" applyAlignment="1">
      <alignment horizontal="center" vertical="top" wrapText="1"/>
    </xf>
    <xf numFmtId="0" fontId="1" fillId="14" borderId="76" xfId="0" applyFont="1" applyFill="1" applyBorder="1" applyAlignment="1">
      <alignment horizontal="center" vertical="top" wrapText="1"/>
    </xf>
    <xf numFmtId="0" fontId="0" fillId="15" borderId="9" xfId="0" quotePrefix="1" applyFill="1" applyBorder="1" applyAlignment="1">
      <alignment vertical="center" wrapText="1"/>
    </xf>
    <xf numFmtId="0" fontId="0" fillId="16" borderId="9" xfId="0" quotePrefix="1" applyFill="1" applyBorder="1" applyAlignment="1">
      <alignment vertical="center" wrapText="1"/>
    </xf>
    <xf numFmtId="0" fontId="0" fillId="16" borderId="37" xfId="0" applyFill="1" applyBorder="1" applyAlignment="1">
      <alignment horizontal="center" vertical="top" wrapText="1"/>
    </xf>
    <xf numFmtId="0" fontId="0" fillId="16" borderId="9" xfId="0" applyFill="1" applyBorder="1" applyAlignment="1">
      <alignment vertical="center"/>
    </xf>
    <xf numFmtId="0" fontId="0" fillId="11" borderId="7" xfId="0" applyFill="1" applyBorder="1"/>
    <xf numFmtId="0" fontId="0" fillId="2" borderId="0" xfId="0" applyFill="1" applyAlignment="1">
      <alignment vertical="center" wrapText="1" shrinkToFit="1"/>
    </xf>
    <xf numFmtId="0" fontId="0" fillId="3" borderId="0" xfId="0" applyFill="1" applyAlignment="1" applyProtection="1">
      <alignment horizontal="center" vertical="center"/>
      <protection locked="0"/>
    </xf>
    <xf numFmtId="0" fontId="0" fillId="3" borderId="0" xfId="0" applyFill="1"/>
    <xf numFmtId="0" fontId="3" fillId="7" borderId="21" xfId="0" applyFont="1" applyFill="1" applyBorder="1"/>
    <xf numFmtId="0" fontId="3" fillId="7" borderId="39" xfId="0" applyFont="1" applyFill="1" applyBorder="1"/>
    <xf numFmtId="0" fontId="3" fillId="7" borderId="0" xfId="0" applyFont="1" applyFill="1"/>
    <xf numFmtId="0" fontId="5" fillId="0" borderId="21" xfId="0" applyFont="1" applyBorder="1"/>
    <xf numFmtId="0" fontId="5" fillId="5" borderId="39" xfId="0" applyFont="1" applyFill="1" applyBorder="1" applyAlignment="1" applyProtection="1">
      <alignment horizontal="left" vertical="center"/>
      <protection locked="0"/>
    </xf>
    <xf numFmtId="38" fontId="5" fillId="5" borderId="39" xfId="2" applyFont="1" applyFill="1" applyBorder="1" applyAlignment="1" applyProtection="1">
      <alignment horizontal="center" vertical="center" wrapText="1"/>
      <protection locked="0"/>
    </xf>
    <xf numFmtId="0" fontId="8" fillId="0" borderId="1" xfId="0" applyFont="1" applyBorder="1"/>
    <xf numFmtId="0" fontId="5" fillId="0" borderId="1" xfId="0" applyFont="1" applyBorder="1" applyAlignment="1">
      <alignment vertical="center"/>
    </xf>
    <xf numFmtId="0" fontId="44" fillId="0" borderId="0" xfId="0" applyFont="1"/>
    <xf numFmtId="0" fontId="41" fillId="0" borderId="0" xfId="0" applyFont="1" applyAlignment="1">
      <alignment vertical="top" wrapText="1"/>
    </xf>
    <xf numFmtId="0" fontId="3" fillId="0" borderId="2" xfId="0" applyFont="1" applyBorder="1"/>
    <xf numFmtId="0" fontId="47" fillId="0" borderId="2" xfId="0" applyFont="1" applyBorder="1" applyAlignment="1">
      <alignment horizontal="center" vertical="center"/>
    </xf>
    <xf numFmtId="0" fontId="3" fillId="0" borderId="2" xfId="0" applyFont="1" applyBorder="1" applyAlignment="1">
      <alignment vertical="center"/>
    </xf>
    <xf numFmtId="0" fontId="48" fillId="0" borderId="2" xfId="0" applyFont="1" applyBorder="1" applyAlignment="1">
      <alignment horizontal="center" vertical="center"/>
    </xf>
    <xf numFmtId="0" fontId="1" fillId="0" borderId="31" xfId="0" applyFont="1" applyBorder="1" applyAlignment="1">
      <alignment horizontal="center" vertical="center" wrapText="1"/>
    </xf>
    <xf numFmtId="0" fontId="1" fillId="0" borderId="78" xfId="0" applyFont="1" applyBorder="1" applyAlignment="1">
      <alignment horizontal="center" vertical="center" wrapText="1"/>
    </xf>
    <xf numFmtId="0" fontId="47" fillId="0" borderId="32" xfId="0" applyFont="1" applyBorder="1" applyAlignment="1">
      <alignment horizontal="center"/>
    </xf>
    <xf numFmtId="0" fontId="47" fillId="7" borderId="2" xfId="0" applyFont="1" applyFill="1" applyBorder="1" applyAlignment="1">
      <alignment horizontal="center" vertical="center"/>
    </xf>
    <xf numFmtId="0" fontId="47" fillId="0" borderId="31" xfId="0" applyFont="1" applyBorder="1" applyAlignment="1">
      <alignment horizontal="center" vertical="center" wrapText="1"/>
    </xf>
    <xf numFmtId="0" fontId="47" fillId="0" borderId="31" xfId="0" applyFont="1" applyBorder="1" applyAlignment="1">
      <alignment horizontal="center" vertical="center"/>
    </xf>
    <xf numFmtId="0" fontId="47" fillId="0" borderId="78" xfId="0" applyFont="1" applyBorder="1" applyAlignment="1">
      <alignment horizontal="center" vertical="center" wrapText="1"/>
    </xf>
    <xf numFmtId="0" fontId="47" fillId="0" borderId="78" xfId="0" applyFont="1" applyBorder="1" applyAlignment="1">
      <alignment horizontal="center" vertical="center"/>
    </xf>
    <xf numFmtId="0" fontId="47" fillId="0" borderId="32" xfId="0" applyFont="1" applyBorder="1" applyAlignment="1">
      <alignment horizontal="center" vertical="center" wrapText="1"/>
    </xf>
    <xf numFmtId="0" fontId="47" fillId="0" borderId="32" xfId="0" applyFont="1" applyBorder="1" applyAlignment="1">
      <alignment horizontal="center" vertical="center"/>
    </xf>
    <xf numFmtId="0" fontId="47" fillId="0" borderId="2" xfId="0" applyFont="1" applyBorder="1" applyAlignment="1">
      <alignment horizontal="center" vertical="center" wrapText="1"/>
    </xf>
    <xf numFmtId="0" fontId="1" fillId="0" borderId="0" xfId="0" applyFont="1" applyAlignment="1">
      <alignment horizontal="right"/>
    </xf>
    <xf numFmtId="0" fontId="3" fillId="0" borderId="1" xfId="0" applyFont="1" applyBorder="1"/>
    <xf numFmtId="0" fontId="47" fillId="4" borderId="2" xfId="0" applyFont="1" applyFill="1" applyBorder="1" applyAlignment="1">
      <alignment horizontal="center" vertical="center"/>
    </xf>
    <xf numFmtId="0" fontId="47" fillId="0" borderId="0" xfId="0" applyFont="1" applyAlignment="1">
      <alignment horizontal="center" vertical="center"/>
    </xf>
    <xf numFmtId="0" fontId="8" fillId="3" borderId="0" xfId="0" applyFont="1" applyFill="1" applyAlignment="1" applyProtection="1">
      <alignment horizontal="center"/>
      <protection locked="0"/>
    </xf>
    <xf numFmtId="176" fontId="8" fillId="3" borderId="22" xfId="0" applyNumberFormat="1" applyFont="1" applyFill="1" applyBorder="1" applyAlignment="1" applyProtection="1">
      <alignment vertical="center"/>
      <protection locked="0"/>
    </xf>
    <xf numFmtId="176" fontId="8" fillId="3" borderId="23" xfId="0" applyNumberFormat="1" applyFont="1" applyFill="1" applyBorder="1" applyAlignment="1" applyProtection="1">
      <alignment vertical="center"/>
      <protection locked="0"/>
    </xf>
    <xf numFmtId="176" fontId="8" fillId="3" borderId="24" xfId="0" applyNumberFormat="1" applyFont="1" applyFill="1" applyBorder="1" applyAlignment="1" applyProtection="1">
      <alignment vertical="center"/>
      <protection locked="0"/>
    </xf>
    <xf numFmtId="0" fontId="0" fillId="3" borderId="7" xfId="0" applyFill="1" applyBorder="1" applyAlignment="1">
      <alignment vertical="center" wrapText="1"/>
    </xf>
    <xf numFmtId="0" fontId="1" fillId="0" borderId="32" xfId="0" applyFont="1" applyBorder="1" applyAlignment="1">
      <alignment horizontal="center" vertical="center" wrapText="1"/>
    </xf>
    <xf numFmtId="0" fontId="35" fillId="0" borderId="0" xfId="0" applyFont="1" applyAlignment="1">
      <alignment vertical="center"/>
    </xf>
    <xf numFmtId="0" fontId="50" fillId="0" borderId="0" xfId="0" applyFont="1" applyAlignment="1">
      <alignment vertical="center"/>
    </xf>
    <xf numFmtId="0" fontId="50" fillId="0" borderId="18" xfId="0" applyFont="1" applyBorder="1" applyAlignment="1">
      <alignment vertical="center"/>
    </xf>
    <xf numFmtId="0" fontId="37" fillId="0" borderId="0" xfId="0" applyFont="1" applyAlignment="1">
      <alignment vertical="top" wrapText="1"/>
    </xf>
    <xf numFmtId="0" fontId="0" fillId="0" borderId="0" xfId="0" applyAlignment="1">
      <alignment horizontal="distributed" vertical="center"/>
    </xf>
    <xf numFmtId="180" fontId="0" fillId="0" borderId="13" xfId="0" applyNumberFormat="1" applyBorder="1" applyAlignment="1">
      <alignment vertical="center"/>
    </xf>
    <xf numFmtId="180" fontId="0" fillId="0" borderId="14" xfId="0" applyNumberFormat="1" applyBorder="1" applyAlignment="1">
      <alignment vertical="center"/>
    </xf>
    <xf numFmtId="0" fontId="0" fillId="3" borderId="15" xfId="0" applyFill="1" applyBorder="1" applyProtection="1">
      <protection locked="0"/>
    </xf>
    <xf numFmtId="0" fontId="0" fillId="3" borderId="16" xfId="0" applyFill="1" applyBorder="1" applyProtection="1">
      <protection locked="0"/>
    </xf>
    <xf numFmtId="0" fontId="0" fillId="2" borderId="7" xfId="0" applyFill="1" applyBorder="1" applyAlignment="1" applyProtection="1">
      <alignment horizontal="center"/>
      <protection locked="0"/>
    </xf>
    <xf numFmtId="0" fontId="0" fillId="0" borderId="7" xfId="0" applyBorder="1" applyAlignment="1">
      <alignment horizontal="center" vertical="center"/>
    </xf>
    <xf numFmtId="0" fontId="0" fillId="0" borderId="7" xfId="0" applyBorder="1" applyAlignment="1">
      <alignment horizontal="center"/>
    </xf>
    <xf numFmtId="0" fontId="0" fillId="0" borderId="7" xfId="0" applyBorder="1" applyAlignment="1">
      <alignment horizontal="distributed" vertical="center"/>
    </xf>
    <xf numFmtId="0" fontId="5" fillId="0" borderId="7" xfId="0" applyFont="1" applyBorder="1" applyAlignment="1">
      <alignment horizontal="center"/>
    </xf>
    <xf numFmtId="49" fontId="0" fillId="0" borderId="7" xfId="0" applyNumberFormat="1" applyBorder="1" applyAlignment="1">
      <alignment horizontal="center" vertical="center"/>
    </xf>
    <xf numFmtId="0" fontId="11" fillId="0" borderId="0" xfId="0" applyFont="1" applyAlignment="1">
      <alignment horizontal="center" vertical="center"/>
    </xf>
    <xf numFmtId="0" fontId="9" fillId="0" borderId="0" xfId="0" applyFont="1" applyAlignment="1">
      <alignment horizontal="right" vertical="center"/>
    </xf>
    <xf numFmtId="0" fontId="11" fillId="0" borderId="0" xfId="0" applyFont="1" applyAlignment="1">
      <alignment horizontal="center"/>
    </xf>
    <xf numFmtId="0" fontId="0" fillId="0" borderId="0" xfId="0" applyAlignment="1">
      <alignment vertical="top" wrapText="1"/>
    </xf>
    <xf numFmtId="0" fontId="0" fillId="0" borderId="0" xfId="0" applyAlignment="1">
      <alignment horizontal="left" vertical="top" wrapText="1"/>
    </xf>
    <xf numFmtId="0" fontId="9" fillId="0" borderId="0" xfId="0" applyFont="1" applyAlignment="1">
      <alignment horizontal="left" vertical="center"/>
    </xf>
    <xf numFmtId="0" fontId="0" fillId="0" borderId="0" xfId="0" applyAlignment="1">
      <alignment horizontal="left" vertical="center" wrapText="1"/>
    </xf>
    <xf numFmtId="0" fontId="0" fillId="0" borderId="0" xfId="0" applyAlignment="1">
      <alignment vertical="center"/>
    </xf>
    <xf numFmtId="0" fontId="0" fillId="0" borderId="17" xfId="0" applyBorder="1" applyAlignment="1">
      <alignment horizontal="distributed" vertical="center" wrapText="1"/>
    </xf>
    <xf numFmtId="0" fontId="0" fillId="0" borderId="13" xfId="0" applyBorder="1" applyAlignment="1">
      <alignment horizontal="distributed" vertical="center" wrapText="1"/>
    </xf>
    <xf numFmtId="0" fontId="0" fillId="0" borderId="8" xfId="0" applyBorder="1" applyAlignment="1">
      <alignment horizontal="distributed" vertical="center" wrapText="1"/>
    </xf>
    <xf numFmtId="0" fontId="0" fillId="0" borderId="33" xfId="0" applyBorder="1" applyAlignment="1">
      <alignment horizontal="distributed" vertical="center" wrapText="1"/>
    </xf>
    <xf numFmtId="0" fontId="0" fillId="0" borderId="14" xfId="0" applyBorder="1" applyAlignment="1">
      <alignment horizontal="distributed" vertical="center" wrapText="1"/>
    </xf>
    <xf numFmtId="0" fontId="0" fillId="0" borderId="34" xfId="0" applyBorder="1" applyAlignment="1">
      <alignment horizontal="distributed" vertical="center" wrapText="1"/>
    </xf>
    <xf numFmtId="0" fontId="0" fillId="3" borderId="17" xfId="0" applyFill="1" applyBorder="1" applyAlignment="1" applyProtection="1">
      <alignment horizontal="left" vertical="center"/>
      <protection locked="0"/>
    </xf>
    <xf numFmtId="0" fontId="0" fillId="3" borderId="13" xfId="0" applyFill="1" applyBorder="1" applyAlignment="1" applyProtection="1">
      <alignment horizontal="left" vertical="center"/>
      <protection locked="0"/>
    </xf>
    <xf numFmtId="0" fontId="0" fillId="3" borderId="8" xfId="0" applyFill="1" applyBorder="1" applyAlignment="1" applyProtection="1">
      <alignment horizontal="left" vertical="center"/>
      <protection locked="0"/>
    </xf>
    <xf numFmtId="0" fontId="0" fillId="3" borderId="33" xfId="0" applyFill="1" applyBorder="1" applyAlignment="1" applyProtection="1">
      <alignment horizontal="left" vertical="center"/>
      <protection locked="0"/>
    </xf>
    <xf numFmtId="0" fontId="0" fillId="3" borderId="14" xfId="0" applyFill="1" applyBorder="1" applyAlignment="1" applyProtection="1">
      <alignment horizontal="left" vertical="center"/>
      <protection locked="0"/>
    </xf>
    <xf numFmtId="0" fontId="0" fillId="3" borderId="34" xfId="0" applyFill="1" applyBorder="1" applyAlignment="1" applyProtection="1">
      <alignment horizontal="left" vertical="center"/>
      <protection locked="0"/>
    </xf>
    <xf numFmtId="0" fontId="0" fillId="0" borderId="0" xfId="0" applyAlignment="1">
      <alignment horizontal="center" vertical="center"/>
    </xf>
    <xf numFmtId="0" fontId="0" fillId="0" borderId="14" xfId="0" applyBorder="1" applyAlignment="1">
      <alignment vertical="center" wrapText="1"/>
    </xf>
    <xf numFmtId="0" fontId="0" fillId="0" borderId="17" xfId="0" applyBorder="1" applyAlignment="1">
      <alignment horizontal="distributed" vertical="center"/>
    </xf>
    <xf numFmtId="0" fontId="0" fillId="0" borderId="13" xfId="0" applyBorder="1" applyAlignment="1">
      <alignment horizontal="distributed" vertical="center"/>
    </xf>
    <xf numFmtId="0" fontId="0" fillId="0" borderId="8" xfId="0" applyBorder="1" applyAlignment="1">
      <alignment horizontal="distributed" vertical="center"/>
    </xf>
    <xf numFmtId="0" fontId="0" fillId="0" borderId="33" xfId="0" applyBorder="1" applyAlignment="1">
      <alignment horizontal="distributed" vertical="center"/>
    </xf>
    <xf numFmtId="0" fontId="0" fillId="0" borderId="14" xfId="0" applyBorder="1" applyAlignment="1">
      <alignment horizontal="distributed" vertical="center"/>
    </xf>
    <xf numFmtId="0" fontId="0" fillId="0" borderId="34" xfId="0" applyBorder="1" applyAlignment="1">
      <alignment horizontal="distributed" vertical="center"/>
    </xf>
    <xf numFmtId="0" fontId="0" fillId="3" borderId="17" xfId="0" applyFill="1" applyBorder="1" applyAlignment="1" applyProtection="1">
      <alignment vertical="center"/>
      <protection locked="0"/>
    </xf>
    <xf numFmtId="0" fontId="0" fillId="3" borderId="13" xfId="0" applyFill="1" applyBorder="1" applyAlignment="1" applyProtection="1">
      <alignment vertical="center"/>
      <protection locked="0"/>
    </xf>
    <xf numFmtId="0" fontId="0" fillId="3" borderId="8" xfId="0" applyFill="1" applyBorder="1" applyAlignment="1" applyProtection="1">
      <alignment vertical="center"/>
      <protection locked="0"/>
    </xf>
    <xf numFmtId="0" fontId="0" fillId="3" borderId="33" xfId="0" applyFill="1" applyBorder="1" applyAlignment="1" applyProtection="1">
      <alignment vertical="center"/>
      <protection locked="0"/>
    </xf>
    <xf numFmtId="0" fontId="0" fillId="3" borderId="14" xfId="0" applyFill="1" applyBorder="1" applyAlignment="1" applyProtection="1">
      <alignment vertical="center"/>
      <protection locked="0"/>
    </xf>
    <xf numFmtId="0" fontId="0" fillId="3" borderId="34" xfId="0" applyFill="1" applyBorder="1" applyAlignment="1" applyProtection="1">
      <alignment vertical="center"/>
      <protection locked="0"/>
    </xf>
    <xf numFmtId="0" fontId="0" fillId="0" borderId="36" xfId="0" applyBorder="1" applyAlignment="1">
      <alignment horizontal="distributed" vertical="center"/>
    </xf>
    <xf numFmtId="0" fontId="0" fillId="0" borderId="0" xfId="0" applyAlignment="1">
      <alignment horizontal="distributed" vertical="center"/>
    </xf>
    <xf numFmtId="0" fontId="0" fillId="0" borderId="37" xfId="0" applyBorder="1" applyAlignment="1">
      <alignment horizontal="distributed" vertical="center"/>
    </xf>
    <xf numFmtId="0" fontId="0" fillId="0" borderId="17" xfId="0" applyBorder="1" applyAlignment="1">
      <alignment horizontal="center" vertical="center"/>
    </xf>
    <xf numFmtId="0" fontId="0" fillId="0" borderId="33" xfId="0" applyBorder="1" applyAlignment="1">
      <alignment horizontal="center" vertical="center"/>
    </xf>
    <xf numFmtId="180" fontId="0" fillId="3" borderId="13" xfId="0" applyNumberFormat="1" applyFill="1" applyBorder="1" applyAlignment="1" applyProtection="1">
      <alignment horizontal="center" vertical="center"/>
      <protection locked="0"/>
    </xf>
    <xf numFmtId="180" fontId="0" fillId="3" borderId="14" xfId="0" applyNumberFormat="1" applyFill="1" applyBorder="1" applyAlignment="1" applyProtection="1">
      <alignment horizontal="center" vertical="center"/>
      <protection locked="0"/>
    </xf>
    <xf numFmtId="0" fontId="0" fillId="0" borderId="13" xfId="0" applyBorder="1" applyAlignment="1">
      <alignment horizontal="center" vertical="center"/>
    </xf>
    <xf numFmtId="0" fontId="0" fillId="0" borderId="14" xfId="0" applyBorder="1" applyAlignment="1">
      <alignment horizontal="center" vertical="center"/>
    </xf>
    <xf numFmtId="49" fontId="0" fillId="3" borderId="13" xfId="0" applyNumberFormat="1" applyFill="1" applyBorder="1" applyAlignment="1" applyProtection="1">
      <alignment horizontal="center" vertical="center"/>
      <protection locked="0"/>
    </xf>
    <xf numFmtId="49" fontId="0" fillId="3" borderId="8" xfId="0" applyNumberFormat="1" applyFill="1" applyBorder="1" applyAlignment="1" applyProtection="1">
      <alignment horizontal="center" vertical="center"/>
      <protection locked="0"/>
    </xf>
    <xf numFmtId="49" fontId="0" fillId="3" borderId="14" xfId="0" applyNumberFormat="1" applyFill="1" applyBorder="1" applyAlignment="1" applyProtection="1">
      <alignment horizontal="center" vertical="center"/>
      <protection locked="0"/>
    </xf>
    <xf numFmtId="49" fontId="0" fillId="3" borderId="34" xfId="0" applyNumberFormat="1" applyFill="1" applyBorder="1" applyAlignment="1" applyProtection="1">
      <alignment horizontal="center" vertical="center"/>
      <protection locked="0"/>
    </xf>
    <xf numFmtId="180" fontId="0" fillId="0" borderId="13" xfId="0" applyNumberFormat="1" applyBorder="1" applyAlignment="1">
      <alignment horizontal="center" vertical="center"/>
    </xf>
    <xf numFmtId="180" fontId="0" fillId="0" borderId="8" xfId="0" applyNumberFormat="1" applyBorder="1" applyAlignment="1">
      <alignment horizontal="center" vertical="center"/>
    </xf>
    <xf numFmtId="180" fontId="0" fillId="0" borderId="14" xfId="0" applyNumberFormat="1" applyBorder="1" applyAlignment="1">
      <alignment horizontal="center" vertical="center"/>
    </xf>
    <xf numFmtId="180" fontId="0" fillId="0" borderId="34" xfId="0" applyNumberFormat="1" applyBorder="1" applyAlignment="1">
      <alignment horizontal="center" vertical="center"/>
    </xf>
    <xf numFmtId="181" fontId="0" fillId="3" borderId="13" xfId="0" applyNumberFormat="1" applyFill="1" applyBorder="1" applyAlignment="1" applyProtection="1">
      <alignment horizontal="center" vertical="center"/>
      <protection locked="0"/>
    </xf>
    <xf numFmtId="181" fontId="0" fillId="3" borderId="8" xfId="0" applyNumberFormat="1" applyFill="1" applyBorder="1" applyAlignment="1" applyProtection="1">
      <alignment horizontal="center" vertical="center"/>
      <protection locked="0"/>
    </xf>
    <xf numFmtId="181" fontId="0" fillId="3" borderId="14" xfId="0" applyNumberFormat="1" applyFill="1" applyBorder="1" applyAlignment="1" applyProtection="1">
      <alignment horizontal="center" vertical="center"/>
      <protection locked="0"/>
    </xf>
    <xf numFmtId="181" fontId="0" fillId="3" borderId="34" xfId="0" applyNumberFormat="1"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3" borderId="14" xfId="0" applyFill="1" applyBorder="1" applyAlignment="1" applyProtection="1">
      <alignment horizontal="center" vertical="center"/>
      <protection locked="0"/>
    </xf>
    <xf numFmtId="0" fontId="5" fillId="0" borderId="36" xfId="0" applyFont="1" applyBorder="1" applyAlignment="1">
      <alignment vertical="top" wrapText="1"/>
    </xf>
    <xf numFmtId="0" fontId="5" fillId="0" borderId="0" xfId="0" applyFont="1" applyAlignment="1">
      <alignment vertical="top" wrapText="1"/>
    </xf>
    <xf numFmtId="49" fontId="0" fillId="3" borderId="17" xfId="0" applyNumberFormat="1" applyFill="1" applyBorder="1" applyAlignment="1" applyProtection="1">
      <alignment horizontal="center" vertical="center"/>
      <protection locked="0"/>
    </xf>
    <xf numFmtId="49" fontId="0" fillId="3" borderId="33" xfId="0" applyNumberFormat="1" applyFill="1" applyBorder="1" applyAlignment="1" applyProtection="1">
      <alignment horizontal="center" vertical="center"/>
      <protection locked="0"/>
    </xf>
    <xf numFmtId="0" fontId="0" fillId="0" borderId="3" xfId="0" applyBorder="1" applyAlignment="1">
      <alignment horizontal="distributed" vertical="center" wrapText="1"/>
    </xf>
    <xf numFmtId="0" fontId="0" fillId="0" borderId="6" xfId="0" applyBorder="1" applyAlignment="1">
      <alignment horizontal="distributed" vertical="center" wrapText="1"/>
    </xf>
    <xf numFmtId="0" fontId="0" fillId="0" borderId="5" xfId="0" applyBorder="1" applyAlignment="1">
      <alignment horizontal="distributed" vertical="center" wrapText="1"/>
    </xf>
    <xf numFmtId="0" fontId="0" fillId="0" borderId="1" xfId="0" applyBorder="1" applyAlignment="1">
      <alignment horizontal="distributed" vertical="center" wrapText="1"/>
    </xf>
    <xf numFmtId="0" fontId="0" fillId="0" borderId="0" xfId="0" applyAlignment="1">
      <alignment horizontal="distributed" vertical="center" wrapText="1"/>
    </xf>
    <xf numFmtId="0" fontId="0" fillId="0" borderId="18" xfId="0" applyBorder="1" applyAlignment="1">
      <alignment horizontal="distributed" vertical="center" wrapText="1"/>
    </xf>
    <xf numFmtId="0" fontId="0" fillId="0" borderId="4" xfId="0" applyBorder="1" applyAlignment="1">
      <alignment horizontal="distributed" vertical="center" wrapText="1"/>
    </xf>
    <xf numFmtId="0" fontId="0" fillId="0" borderId="38" xfId="0" applyBorder="1" applyAlignment="1">
      <alignment horizontal="distributed" vertical="center" wrapText="1"/>
    </xf>
    <xf numFmtId="0" fontId="0" fillId="0" borderId="30" xfId="0" applyBorder="1" applyAlignment="1">
      <alignment horizontal="distributed" vertical="center" wrapText="1"/>
    </xf>
    <xf numFmtId="0" fontId="5" fillId="0" borderId="3"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4" xfId="0" applyFont="1" applyBorder="1" applyAlignment="1">
      <alignment horizontal="distributed" vertical="center" wrapText="1"/>
    </xf>
    <xf numFmtId="0" fontId="5" fillId="0" borderId="38" xfId="0" applyFont="1" applyBorder="1" applyAlignment="1">
      <alignment horizontal="distributed" vertical="center" wrapText="1"/>
    </xf>
    <xf numFmtId="0" fontId="0" fillId="2" borderId="3" xfId="0" applyFill="1" applyBorder="1" applyAlignment="1" applyProtection="1">
      <alignment vertical="center"/>
      <protection locked="0"/>
    </xf>
    <xf numFmtId="0" fontId="0" fillId="2" borderId="6" xfId="0" applyFill="1" applyBorder="1" applyAlignment="1" applyProtection="1">
      <alignment vertical="center"/>
      <protection locked="0"/>
    </xf>
    <xf numFmtId="0" fontId="0" fillId="2" borderId="5" xfId="0" applyFill="1" applyBorder="1" applyAlignment="1" applyProtection="1">
      <alignment vertical="center"/>
      <protection locked="0"/>
    </xf>
    <xf numFmtId="0" fontId="0" fillId="2" borderId="4" xfId="0" applyFill="1" applyBorder="1" applyAlignment="1" applyProtection="1">
      <alignment vertical="center"/>
      <protection locked="0"/>
    </xf>
    <xf numFmtId="0" fontId="0" fillId="2" borderId="38" xfId="0" applyFill="1" applyBorder="1" applyAlignment="1" applyProtection="1">
      <alignment vertical="center"/>
      <protection locked="0"/>
    </xf>
    <xf numFmtId="0" fontId="0" fillId="2" borderId="30" xfId="0" applyFill="1" applyBorder="1" applyAlignment="1" applyProtection="1">
      <alignment vertical="center"/>
      <protection locked="0"/>
    </xf>
    <xf numFmtId="0" fontId="5" fillId="2" borderId="0" xfId="0" applyFont="1" applyFill="1" applyAlignment="1">
      <alignment vertical="top" wrapText="1"/>
    </xf>
    <xf numFmtId="49" fontId="0" fillId="2" borderId="3" xfId="0" applyNumberFormat="1" applyFill="1" applyBorder="1" applyAlignment="1" applyProtection="1">
      <alignment horizontal="center" vertical="center"/>
      <protection locked="0"/>
    </xf>
    <xf numFmtId="49" fontId="0" fillId="2" borderId="6" xfId="0" applyNumberFormat="1" applyFill="1" applyBorder="1" applyAlignment="1" applyProtection="1">
      <alignment horizontal="center" vertical="center"/>
      <protection locked="0"/>
    </xf>
    <xf numFmtId="49" fontId="0" fillId="2" borderId="4" xfId="0" applyNumberFormat="1" applyFill="1" applyBorder="1" applyAlignment="1" applyProtection="1">
      <alignment horizontal="center" vertical="center"/>
      <protection locked="0"/>
    </xf>
    <xf numFmtId="49" fontId="0" fillId="2" borderId="38" xfId="0" applyNumberFormat="1"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0" fillId="2" borderId="38" xfId="0" applyFill="1" applyBorder="1" applyAlignment="1" applyProtection="1">
      <alignment horizontal="center" vertical="center"/>
      <protection locked="0"/>
    </xf>
    <xf numFmtId="49" fontId="0" fillId="2" borderId="6" xfId="0" applyNumberFormat="1" applyFill="1" applyBorder="1" applyAlignment="1" applyProtection="1">
      <alignment horizontal="center" vertical="center" wrapText="1"/>
      <protection locked="0"/>
    </xf>
    <xf numFmtId="49" fontId="0" fillId="2" borderId="5" xfId="0" applyNumberFormat="1" applyFill="1" applyBorder="1" applyAlignment="1" applyProtection="1">
      <alignment horizontal="center" vertical="center" wrapText="1"/>
      <protection locked="0"/>
    </xf>
    <xf numFmtId="49" fontId="0" fillId="2" borderId="38" xfId="0" applyNumberFormat="1" applyFill="1" applyBorder="1" applyAlignment="1" applyProtection="1">
      <alignment horizontal="center" vertical="center" wrapText="1"/>
      <protection locked="0"/>
    </xf>
    <xf numFmtId="49" fontId="0" fillId="2" borderId="30" xfId="0" applyNumberFormat="1" applyFill="1" applyBorder="1" applyAlignment="1" applyProtection="1">
      <alignment horizontal="center" vertical="center" wrapText="1"/>
      <protection locked="0"/>
    </xf>
    <xf numFmtId="0" fontId="0" fillId="2" borderId="3" xfId="0" applyFill="1" applyBorder="1" applyAlignment="1">
      <alignment horizontal="distributed" vertical="center" wrapText="1"/>
    </xf>
    <xf numFmtId="0" fontId="0" fillId="2" borderId="6" xfId="0" applyFill="1" applyBorder="1" applyAlignment="1">
      <alignment horizontal="distributed" vertical="center" wrapText="1"/>
    </xf>
    <xf numFmtId="0" fontId="0" fillId="2" borderId="5" xfId="0" applyFill="1" applyBorder="1" applyAlignment="1">
      <alignment horizontal="distributed" vertical="center" wrapText="1"/>
    </xf>
    <xf numFmtId="0" fontId="0" fillId="2" borderId="4" xfId="0" applyFill="1" applyBorder="1" applyAlignment="1">
      <alignment horizontal="distributed" vertical="center" wrapText="1"/>
    </xf>
    <xf numFmtId="0" fontId="0" fillId="2" borderId="38" xfId="0" applyFill="1" applyBorder="1" applyAlignment="1">
      <alignment horizontal="distributed" vertical="center" wrapText="1"/>
    </xf>
    <xf numFmtId="0" fontId="0" fillId="2" borderId="30" xfId="0" applyFill="1" applyBorder="1" applyAlignment="1">
      <alignment horizontal="distributed" vertical="center" wrapText="1"/>
    </xf>
    <xf numFmtId="0" fontId="40" fillId="2" borderId="3" xfId="1" applyFont="1" applyFill="1" applyBorder="1" applyAlignment="1" applyProtection="1">
      <alignment horizontal="center" vertical="center"/>
      <protection locked="0"/>
    </xf>
    <xf numFmtId="0" fontId="5" fillId="2" borderId="6" xfId="0" applyFont="1" applyFill="1" applyBorder="1" applyAlignment="1" applyProtection="1">
      <alignment horizontal="center" vertical="center"/>
      <protection locked="0"/>
    </xf>
    <xf numFmtId="0" fontId="5" fillId="2" borderId="5" xfId="0" applyFont="1" applyFill="1" applyBorder="1" applyAlignment="1" applyProtection="1">
      <alignment horizontal="center" vertical="center"/>
      <protection locked="0"/>
    </xf>
    <xf numFmtId="0" fontId="5" fillId="2" borderId="4" xfId="0" applyFont="1" applyFill="1" applyBorder="1" applyAlignment="1" applyProtection="1">
      <alignment horizontal="center" vertical="center"/>
      <protection locked="0"/>
    </xf>
    <xf numFmtId="0" fontId="5" fillId="2" borderId="38" xfId="0" applyFont="1" applyFill="1" applyBorder="1" applyAlignment="1" applyProtection="1">
      <alignment horizontal="center" vertical="center"/>
      <protection locked="0"/>
    </xf>
    <xf numFmtId="0" fontId="5" fillId="2" borderId="30" xfId="0" applyFont="1" applyFill="1" applyBorder="1" applyAlignment="1" applyProtection="1">
      <alignment horizontal="center" vertical="center"/>
      <protection locked="0"/>
    </xf>
    <xf numFmtId="0" fontId="45" fillId="2" borderId="7" xfId="0" applyFont="1" applyFill="1" applyBorder="1" applyAlignment="1">
      <alignment horizontal="center" vertical="center" wrapText="1"/>
    </xf>
    <xf numFmtId="0" fontId="45" fillId="2" borderId="7" xfId="0" applyFont="1" applyFill="1" applyBorder="1" applyAlignment="1">
      <alignment horizontal="center" vertical="center"/>
    </xf>
    <xf numFmtId="0" fontId="0" fillId="0" borderId="0" xfId="0" applyAlignment="1">
      <alignment horizontal="left" wrapText="1"/>
    </xf>
    <xf numFmtId="0" fontId="0" fillId="0" borderId="18" xfId="0" applyBorder="1" applyAlignment="1">
      <alignment horizontal="left" wrapText="1"/>
    </xf>
    <xf numFmtId="0" fontId="44" fillId="0" borderId="31" xfId="0" applyFont="1" applyBorder="1" applyAlignment="1">
      <alignment horizontal="center"/>
    </xf>
    <xf numFmtId="0" fontId="44" fillId="0" borderId="32" xfId="0" applyFont="1" applyBorder="1" applyAlignment="1">
      <alignment horizontal="center"/>
    </xf>
    <xf numFmtId="0" fontId="0" fillId="0" borderId="1" xfId="0" applyBorder="1" applyAlignment="1">
      <alignment horizontal="right"/>
    </xf>
    <xf numFmtId="0" fontId="7" fillId="0" borderId="0" xfId="0" applyFont="1" applyAlignment="1">
      <alignment horizontal="center"/>
    </xf>
    <xf numFmtId="0" fontId="0" fillId="0" borderId="0" xfId="0" applyAlignment="1">
      <alignment horizontal="left"/>
    </xf>
    <xf numFmtId="0" fontId="45" fillId="2" borderId="7" xfId="0" applyFont="1" applyFill="1" applyBorder="1" applyAlignment="1">
      <alignment vertical="center" wrapText="1"/>
    </xf>
    <xf numFmtId="0" fontId="45" fillId="2" borderId="7" xfId="0" applyFont="1" applyFill="1" applyBorder="1" applyAlignment="1">
      <alignment vertical="center"/>
    </xf>
    <xf numFmtId="0" fontId="0" fillId="2" borderId="21" xfId="0" applyFill="1" applyBorder="1" applyAlignment="1">
      <alignment horizontal="center" vertical="center"/>
    </xf>
    <xf numFmtId="0" fontId="0" fillId="2" borderId="39" xfId="0" applyFill="1" applyBorder="1" applyAlignment="1">
      <alignment horizontal="center" vertical="center"/>
    </xf>
    <xf numFmtId="0" fontId="0" fillId="2" borderId="40" xfId="0" applyFill="1" applyBorder="1" applyAlignment="1">
      <alignment horizontal="center" vertical="center"/>
    </xf>
    <xf numFmtId="0" fontId="0" fillId="3" borderId="41"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28" fillId="0" borderId="0" xfId="0" applyFont="1"/>
    <xf numFmtId="0" fontId="0" fillId="2" borderId="22" xfId="0" applyFill="1" applyBorder="1" applyAlignment="1">
      <alignment horizontal="center" vertical="center"/>
    </xf>
    <xf numFmtId="0" fontId="0" fillId="2" borderId="23" xfId="0" applyFill="1" applyBorder="1" applyAlignment="1">
      <alignment horizontal="center" vertical="center"/>
    </xf>
    <xf numFmtId="0" fontId="32" fillId="2" borderId="0" xfId="0" applyFont="1" applyFill="1" applyAlignment="1">
      <alignment wrapText="1"/>
    </xf>
    <xf numFmtId="0" fontId="29" fillId="2" borderId="0" xfId="0" applyFont="1" applyFill="1"/>
    <xf numFmtId="0" fontId="29" fillId="2" borderId="21" xfId="0" applyFont="1" applyFill="1" applyBorder="1" applyAlignment="1">
      <alignment vertical="center" wrapText="1"/>
    </xf>
    <xf numFmtId="0" fontId="29" fillId="2" borderId="29" xfId="0" applyFont="1" applyFill="1" applyBorder="1"/>
    <xf numFmtId="0" fontId="0" fillId="2" borderId="21" xfId="0" applyFill="1" applyBorder="1" applyAlignment="1">
      <alignment vertical="center" wrapText="1"/>
    </xf>
    <xf numFmtId="0" fontId="0" fillId="2" borderId="29" xfId="0" applyFill="1" applyBorder="1"/>
    <xf numFmtId="0" fontId="31" fillId="2" borderId="1" xfId="0" applyFont="1" applyFill="1" applyBorder="1" applyAlignment="1">
      <alignment vertical="center" wrapText="1"/>
    </xf>
    <xf numFmtId="0" fontId="31" fillId="2" borderId="0" xfId="0" applyFont="1" applyFill="1" applyAlignment="1">
      <alignment vertical="center" wrapText="1"/>
    </xf>
    <xf numFmtId="0" fontId="8" fillId="5" borderId="4" xfId="0" applyFont="1" applyFill="1" applyBorder="1" applyAlignment="1" applyProtection="1">
      <alignment horizontal="center" vertical="center"/>
      <protection locked="0"/>
    </xf>
    <xf numFmtId="0" fontId="8" fillId="5" borderId="38" xfId="0" applyFont="1" applyFill="1" applyBorder="1" applyAlignment="1" applyProtection="1">
      <alignment horizontal="center" vertical="center"/>
      <protection locked="0"/>
    </xf>
    <xf numFmtId="0" fontId="8" fillId="5" borderId="30" xfId="0" applyFont="1" applyFill="1" applyBorder="1" applyAlignment="1" applyProtection="1">
      <alignment horizontal="center" vertical="center"/>
      <protection locked="0"/>
    </xf>
    <xf numFmtId="179" fontId="36" fillId="5" borderId="21" xfId="0" applyNumberFormat="1" applyFont="1" applyFill="1" applyBorder="1" applyAlignment="1" applyProtection="1">
      <alignment horizontal="center"/>
      <protection locked="0"/>
    </xf>
    <xf numFmtId="179" fontId="36" fillId="5" borderId="39" xfId="0" applyNumberFormat="1" applyFont="1" applyFill="1" applyBorder="1" applyAlignment="1" applyProtection="1">
      <alignment horizontal="center"/>
      <protection locked="0"/>
    </xf>
    <xf numFmtId="179" fontId="36" fillId="5" borderId="29" xfId="0" applyNumberFormat="1" applyFont="1" applyFill="1" applyBorder="1" applyAlignment="1" applyProtection="1">
      <alignment horizontal="center"/>
      <protection locked="0"/>
    </xf>
    <xf numFmtId="0" fontId="30" fillId="5" borderId="39" xfId="0" applyFont="1" applyFill="1" applyBorder="1" applyAlignment="1">
      <alignment horizontal="center"/>
    </xf>
    <xf numFmtId="0" fontId="30" fillId="5" borderId="29" xfId="0" applyFont="1" applyFill="1" applyBorder="1" applyAlignment="1">
      <alignment horizontal="center"/>
    </xf>
    <xf numFmtId="0" fontId="19" fillId="5" borderId="3" xfId="0" applyFont="1" applyFill="1" applyBorder="1" applyAlignment="1">
      <alignment horizontal="center" shrinkToFit="1"/>
    </xf>
    <xf numFmtId="0" fontId="19" fillId="5" borderId="6" xfId="0" applyFont="1" applyFill="1" applyBorder="1" applyAlignment="1">
      <alignment horizontal="center" shrinkToFit="1"/>
    </xf>
    <xf numFmtId="0" fontId="19" fillId="5" borderId="5" xfId="0" applyFont="1" applyFill="1" applyBorder="1" applyAlignment="1">
      <alignment horizontal="center" shrinkToFit="1"/>
    </xf>
    <xf numFmtId="0" fontId="5" fillId="3" borderId="23" xfId="0" applyFont="1" applyFill="1" applyBorder="1" applyAlignment="1" applyProtection="1">
      <alignment horizontal="center" vertical="center"/>
      <protection locked="0"/>
    </xf>
    <xf numFmtId="0" fontId="5" fillId="3" borderId="24" xfId="0" applyFont="1" applyFill="1" applyBorder="1" applyAlignment="1" applyProtection="1">
      <alignment horizontal="center" vertical="center"/>
      <protection locked="0"/>
    </xf>
    <xf numFmtId="0" fontId="0" fillId="2" borderId="39" xfId="0" applyFill="1" applyBorder="1" applyAlignment="1">
      <alignment vertical="center" wrapText="1"/>
    </xf>
    <xf numFmtId="0" fontId="0" fillId="2" borderId="29" xfId="0" applyFill="1" applyBorder="1" applyAlignment="1">
      <alignment vertical="center" wrapText="1"/>
    </xf>
    <xf numFmtId="0" fontId="37" fillId="0" borderId="38" xfId="0" applyFont="1" applyBorder="1"/>
    <xf numFmtId="0" fontId="1" fillId="2" borderId="0" xfId="0" applyFont="1" applyFill="1" applyAlignment="1">
      <alignment vertical="center" wrapText="1"/>
    </xf>
    <xf numFmtId="0" fontId="0" fillId="2" borderId="3" xfId="0" applyFill="1" applyBorder="1" applyAlignment="1">
      <alignment horizontal="left" vertical="center" wrapText="1"/>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0" fillId="2" borderId="30" xfId="0" applyFill="1" applyBorder="1" applyAlignment="1">
      <alignment horizontal="left" vertical="center" wrapText="1"/>
    </xf>
    <xf numFmtId="0" fontId="29" fillId="2" borderId="0" xfId="0" applyFont="1" applyFill="1" applyAlignment="1">
      <alignment horizontal="left" vertical="center" wrapText="1"/>
    </xf>
    <xf numFmtId="0" fontId="5" fillId="0" borderId="0" xfId="0" applyFont="1" applyAlignment="1">
      <alignment horizontal="center"/>
    </xf>
    <xf numFmtId="0" fontId="5" fillId="0" borderId="6" xfId="0" applyFont="1" applyBorder="1" applyAlignment="1">
      <alignment horizontal="center"/>
    </xf>
    <xf numFmtId="0" fontId="3" fillId="7" borderId="39" xfId="0" applyFont="1" applyFill="1" applyBorder="1" applyAlignment="1">
      <alignment horizontal="center"/>
    </xf>
    <xf numFmtId="0" fontId="3" fillId="7" borderId="29" xfId="0" applyFont="1" applyFill="1" applyBorder="1" applyAlignment="1">
      <alignment horizontal="center"/>
    </xf>
    <xf numFmtId="0" fontId="38" fillId="0" borderId="0" xfId="0" applyFont="1" applyAlignment="1">
      <alignment horizontal="center"/>
    </xf>
    <xf numFmtId="0" fontId="0" fillId="2" borderId="0" xfId="0" applyFill="1" applyAlignment="1">
      <alignment vertical="center" wrapText="1"/>
    </xf>
    <xf numFmtId="0" fontId="0" fillId="2" borderId="0" xfId="0" applyFill="1" applyAlignment="1">
      <alignment vertical="center"/>
    </xf>
    <xf numFmtId="0" fontId="0" fillId="2" borderId="0" xfId="0" applyFill="1"/>
    <xf numFmtId="0" fontId="0" fillId="2" borderId="0" xfId="0" applyFill="1" applyAlignment="1">
      <alignment horizontal="left" vertical="center" wrapText="1"/>
    </xf>
    <xf numFmtId="0" fontId="0" fillId="2" borderId="0" xfId="0" applyFill="1" applyAlignment="1">
      <alignment wrapText="1"/>
    </xf>
    <xf numFmtId="0" fontId="38" fillId="0" borderId="0" xfId="0" applyFont="1"/>
    <xf numFmtId="0" fontId="3" fillId="7" borderId="0" xfId="0" applyFont="1" applyFill="1" applyAlignment="1">
      <alignment horizontal="center"/>
    </xf>
    <xf numFmtId="0" fontId="5" fillId="0" borderId="21" xfId="0" applyFont="1" applyBorder="1" applyAlignment="1">
      <alignment horizontal="center"/>
    </xf>
    <xf numFmtId="0" fontId="5" fillId="0" borderId="39" xfId="0" applyFont="1" applyBorder="1" applyAlignment="1">
      <alignment horizontal="center"/>
    </xf>
    <xf numFmtId="0" fontId="5" fillId="0" borderId="29" xfId="0" applyFont="1" applyBorder="1" applyAlignment="1">
      <alignment horizontal="center"/>
    </xf>
    <xf numFmtId="179" fontId="0" fillId="3" borderId="26" xfId="0" applyNumberFormat="1" applyFill="1" applyBorder="1" applyAlignment="1" applyProtection="1">
      <alignment horizontal="right" vertical="center"/>
      <protection locked="0"/>
    </xf>
    <xf numFmtId="179" fontId="0" fillId="3" borderId="35" xfId="0" applyNumberFormat="1" applyFill="1" applyBorder="1" applyAlignment="1" applyProtection="1">
      <alignment horizontal="right" vertical="center"/>
      <protection locked="0"/>
    </xf>
    <xf numFmtId="0" fontId="0" fillId="3" borderId="26"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0" fillId="3" borderId="42" xfId="0" applyFill="1" applyBorder="1" applyAlignment="1" applyProtection="1">
      <alignment horizontal="center" vertical="center"/>
      <protection locked="0"/>
    </xf>
    <xf numFmtId="0" fontId="0" fillId="3" borderId="57" xfId="0" applyFill="1" applyBorder="1" applyAlignment="1" applyProtection="1">
      <alignment horizontal="center" vertical="center"/>
      <protection locked="0"/>
    </xf>
    <xf numFmtId="0" fontId="0" fillId="3" borderId="58" xfId="0" applyFill="1" applyBorder="1" applyAlignment="1" applyProtection="1">
      <alignment horizontal="center" vertical="center"/>
      <protection locked="0"/>
    </xf>
    <xf numFmtId="179" fontId="0" fillId="3" borderId="57" xfId="0" applyNumberFormat="1" applyFill="1" applyBorder="1" applyAlignment="1" applyProtection="1">
      <alignment horizontal="right" vertical="center"/>
      <protection locked="0"/>
    </xf>
    <xf numFmtId="179" fontId="0" fillId="3" borderId="14" xfId="0" applyNumberFormat="1" applyFill="1" applyBorder="1" applyAlignment="1" applyProtection="1">
      <alignment horizontal="right" vertical="center"/>
      <protection locked="0"/>
    </xf>
    <xf numFmtId="0" fontId="0" fillId="3" borderId="15" xfId="0" applyFill="1" applyBorder="1" applyAlignment="1" applyProtection="1">
      <alignment horizontal="center" vertical="center"/>
      <protection locked="0"/>
    </xf>
    <xf numFmtId="0" fontId="0" fillId="3" borderId="44" xfId="0"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0" fontId="0" fillId="3" borderId="56"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10" fillId="2" borderId="0" xfId="0" applyFont="1" applyFill="1" applyAlignment="1">
      <alignment horizontal="center" vertical="center"/>
    </xf>
    <xf numFmtId="0" fontId="10" fillId="2" borderId="0" xfId="0" applyFont="1" applyFill="1"/>
    <xf numFmtId="0" fontId="1" fillId="2" borderId="0" xfId="0" applyFont="1" applyFill="1" applyAlignment="1">
      <alignment horizontal="left" wrapText="1"/>
    </xf>
    <xf numFmtId="0" fontId="1" fillId="2" borderId="0" xfId="0" applyFont="1" applyFill="1" applyAlignment="1">
      <alignment horizontal="left"/>
    </xf>
    <xf numFmtId="0" fontId="0" fillId="2" borderId="0" xfId="0" applyFill="1" applyAlignment="1">
      <alignment horizontal="distributed" vertical="center"/>
    </xf>
    <xf numFmtId="0" fontId="0" fillId="2" borderId="1" xfId="0" applyFill="1" applyBorder="1" applyAlignment="1">
      <alignment horizontal="distributed" vertical="center"/>
    </xf>
    <xf numFmtId="0" fontId="0" fillId="2" borderId="18" xfId="0" applyFill="1" applyBorder="1" applyAlignment="1">
      <alignment horizontal="distributed" vertical="center"/>
    </xf>
    <xf numFmtId="0" fontId="0" fillId="3" borderId="20" xfId="0" applyFill="1" applyBorder="1" applyAlignment="1" applyProtection="1">
      <alignment horizontal="center" vertical="center"/>
      <protection locked="0"/>
    </xf>
    <xf numFmtId="0" fontId="0" fillId="3" borderId="43" xfId="0" applyFill="1" applyBorder="1" applyAlignment="1" applyProtection="1">
      <alignment horizontal="center" vertical="center"/>
      <protection locked="0"/>
    </xf>
    <xf numFmtId="0" fontId="0" fillId="2" borderId="6" xfId="0" applyFill="1" applyBorder="1" applyAlignment="1">
      <alignment horizontal="left" vertical="center" wrapText="1"/>
    </xf>
    <xf numFmtId="0" fontId="0" fillId="3" borderId="47"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2" borderId="1" xfId="0" applyFill="1" applyBorder="1" applyAlignment="1">
      <alignment horizontal="center" vertical="center" wrapText="1"/>
    </xf>
    <xf numFmtId="0" fontId="0" fillId="2" borderId="0" xfId="0" applyFill="1" applyAlignment="1">
      <alignment horizontal="center" vertical="center" wrapText="1"/>
    </xf>
    <xf numFmtId="0" fontId="0" fillId="2" borderId="5" xfId="0" applyFill="1" applyBorder="1" applyAlignment="1">
      <alignment vertical="center" wrapText="1" shrinkToFit="1"/>
    </xf>
    <xf numFmtId="0" fontId="0" fillId="0" borderId="30" xfId="0" applyBorder="1"/>
    <xf numFmtId="0" fontId="10" fillId="0" borderId="0" xfId="0" applyFont="1" applyAlignment="1">
      <alignment vertical="center"/>
    </xf>
    <xf numFmtId="0" fontId="0" fillId="3" borderId="15" xfId="0" applyFill="1" applyBorder="1" applyProtection="1">
      <protection locked="0"/>
    </xf>
    <xf numFmtId="0" fontId="0" fillId="3" borderId="44" xfId="0" applyFill="1" applyBorder="1" applyProtection="1">
      <protection locked="0"/>
    </xf>
    <xf numFmtId="179" fontId="0" fillId="3" borderId="20" xfId="0" applyNumberFormat="1" applyFill="1" applyBorder="1" applyAlignment="1" applyProtection="1">
      <alignment horizontal="right" vertical="center"/>
      <protection locked="0"/>
    </xf>
    <xf numFmtId="179" fontId="0" fillId="3" borderId="43" xfId="0" applyNumberFormat="1" applyFill="1" applyBorder="1" applyAlignment="1" applyProtection="1">
      <alignment horizontal="right" vertical="center"/>
      <protection locked="0"/>
    </xf>
    <xf numFmtId="179" fontId="0" fillId="3" borderId="42" xfId="0" applyNumberFormat="1" applyFill="1" applyBorder="1" applyAlignment="1" applyProtection="1">
      <alignment horizontal="right" vertical="center"/>
      <protection locked="0"/>
    </xf>
    <xf numFmtId="0" fontId="0" fillId="3" borderId="45" xfId="0" applyFill="1" applyBorder="1" applyProtection="1">
      <protection locked="0"/>
    </xf>
    <xf numFmtId="0" fontId="0" fillId="3" borderId="15" xfId="0" applyFill="1" applyBorder="1" applyAlignment="1" applyProtection="1">
      <alignment horizontal="distributed" vertical="center"/>
      <protection locked="0"/>
    </xf>
    <xf numFmtId="0" fontId="0" fillId="3" borderId="44" xfId="0" applyFill="1" applyBorder="1" applyAlignment="1" applyProtection="1">
      <alignment horizontal="distributed" vertical="center"/>
      <protection locked="0"/>
    </xf>
    <xf numFmtId="0" fontId="0" fillId="3" borderId="45" xfId="0" applyFill="1" applyBorder="1" applyAlignment="1" applyProtection="1">
      <alignment horizontal="distributed" vertical="center"/>
      <protection locked="0"/>
    </xf>
    <xf numFmtId="179" fontId="0" fillId="3" borderId="15" xfId="0" applyNumberFormat="1" applyFill="1" applyBorder="1" applyAlignment="1" applyProtection="1">
      <alignment horizontal="right" vertical="center"/>
      <protection locked="0"/>
    </xf>
    <xf numFmtId="179" fontId="0" fillId="3" borderId="44" xfId="0" applyNumberFormat="1" applyFill="1" applyBorder="1" applyAlignment="1" applyProtection="1">
      <alignment horizontal="right" vertical="center"/>
      <protection locked="0"/>
    </xf>
    <xf numFmtId="0" fontId="8" fillId="0" borderId="21" xfId="0" applyFont="1" applyBorder="1" applyAlignment="1">
      <alignment horizontal="center"/>
    </xf>
    <xf numFmtId="0" fontId="8" fillId="0" borderId="39" xfId="0" applyFont="1" applyBorder="1" applyAlignment="1">
      <alignment horizontal="center"/>
    </xf>
    <xf numFmtId="0" fontId="8" fillId="0" borderId="29" xfId="0" applyFont="1" applyBorder="1" applyAlignment="1">
      <alignment horizontal="center"/>
    </xf>
    <xf numFmtId="0" fontId="8" fillId="0" borderId="6" xfId="0" applyFont="1" applyBorder="1" applyAlignment="1">
      <alignment horizontal="center"/>
    </xf>
    <xf numFmtId="0" fontId="16" fillId="0" borderId="0" xfId="0" applyFont="1" applyAlignment="1">
      <alignment horizontal="center" vertical="center"/>
    </xf>
    <xf numFmtId="0" fontId="16" fillId="0" borderId="0" xfId="0" applyFont="1"/>
    <xf numFmtId="0" fontId="32" fillId="0" borderId="0" xfId="0" applyFont="1" applyAlignment="1">
      <alignment horizontal="left" vertical="center"/>
    </xf>
    <xf numFmtId="0" fontId="32" fillId="0" borderId="0" xfId="0" applyFont="1" applyAlignment="1">
      <alignment horizontal="left" vertical="center" wrapText="1"/>
    </xf>
    <xf numFmtId="0" fontId="29" fillId="0" borderId="0" xfId="0" applyFont="1" applyAlignment="1">
      <alignment vertical="center"/>
    </xf>
    <xf numFmtId="0" fontId="29" fillId="0" borderId="6" xfId="0" applyFont="1" applyBorder="1" applyAlignment="1">
      <alignment horizontal="left" vertical="center" wrapText="1"/>
    </xf>
    <xf numFmtId="0" fontId="29" fillId="0" borderId="5" xfId="0" applyFont="1" applyBorder="1" applyAlignment="1">
      <alignment horizontal="left" vertical="center"/>
    </xf>
    <xf numFmtId="0" fontId="29" fillId="0" borderId="6" xfId="0" applyFont="1" applyBorder="1" applyAlignment="1">
      <alignment horizontal="center" vertical="center" wrapText="1"/>
    </xf>
    <xf numFmtId="0" fontId="29" fillId="0" borderId="5" xfId="0" applyFont="1"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0" fillId="0" borderId="4" xfId="0" applyBorder="1" applyAlignment="1">
      <alignment horizontal="center" vertical="center"/>
    </xf>
    <xf numFmtId="0" fontId="0" fillId="0" borderId="38" xfId="0" applyBorder="1" applyAlignment="1">
      <alignment horizontal="center" vertical="center"/>
    </xf>
    <xf numFmtId="0" fontId="0" fillId="0" borderId="30" xfId="0" applyBorder="1" applyAlignment="1">
      <alignment horizontal="center" vertical="center"/>
    </xf>
    <xf numFmtId="0" fontId="0" fillId="0" borderId="1" xfId="0" applyBorder="1" applyAlignment="1">
      <alignment horizontal="distributed" vertical="center"/>
    </xf>
    <xf numFmtId="0" fontId="0" fillId="0" borderId="18" xfId="0" applyBorder="1" applyAlignment="1">
      <alignment horizontal="distributed" vertical="center"/>
    </xf>
    <xf numFmtId="178" fontId="29" fillId="3" borderId="20" xfId="0" applyNumberFormat="1" applyFont="1" applyFill="1" applyBorder="1" applyAlignment="1" applyProtection="1">
      <alignment horizontal="right" vertical="center"/>
      <protection locked="0"/>
    </xf>
    <xf numFmtId="178" fontId="29" fillId="3" borderId="43" xfId="0" applyNumberFormat="1" applyFont="1" applyFill="1" applyBorder="1" applyAlignment="1" applyProtection="1">
      <alignment horizontal="right" vertical="center"/>
      <protection locked="0"/>
    </xf>
    <xf numFmtId="38" fontId="0" fillId="5" borderId="46" xfId="2" applyFont="1" applyFill="1" applyBorder="1" applyAlignment="1" applyProtection="1">
      <alignment horizontal="left" vertical="center"/>
      <protection locked="0"/>
    </xf>
    <xf numFmtId="0" fontId="0" fillId="5" borderId="47" xfId="0" applyFill="1" applyBorder="1" applyAlignment="1" applyProtection="1">
      <alignment horizontal="left" vertical="center"/>
      <protection locked="0"/>
    </xf>
    <xf numFmtId="0" fontId="0" fillId="5" borderId="6" xfId="0" applyFill="1" applyBorder="1" applyAlignment="1" applyProtection="1">
      <alignment horizontal="center" vertical="center"/>
      <protection locked="0"/>
    </xf>
    <xf numFmtId="178" fontId="0" fillId="5" borderId="20" xfId="0" applyNumberFormat="1" applyFill="1" applyBorder="1" applyAlignment="1" applyProtection="1">
      <alignment horizontal="center" vertical="center"/>
      <protection locked="0"/>
    </xf>
    <xf numFmtId="178" fontId="0" fillId="5" borderId="43" xfId="0" applyNumberFormat="1" applyFill="1" applyBorder="1" applyAlignment="1" applyProtection="1">
      <alignment horizontal="center" vertical="center"/>
      <protection locked="0"/>
    </xf>
    <xf numFmtId="178" fontId="0" fillId="5" borderId="47" xfId="0" applyNumberFormat="1" applyFill="1" applyBorder="1" applyAlignment="1" applyProtection="1">
      <alignment horizontal="center" vertical="center"/>
      <protection locked="0"/>
    </xf>
    <xf numFmtId="178" fontId="29" fillId="3" borderId="20" xfId="0" applyNumberFormat="1" applyFont="1" applyFill="1" applyBorder="1" applyAlignment="1" applyProtection="1">
      <alignment horizontal="center" vertical="center"/>
      <protection locked="0"/>
    </xf>
    <xf numFmtId="178" fontId="29" fillId="3" borderId="43" xfId="0" applyNumberFormat="1" applyFont="1" applyFill="1" applyBorder="1" applyAlignment="1" applyProtection="1">
      <alignment horizontal="center" vertical="center"/>
      <protection locked="0"/>
    </xf>
    <xf numFmtId="178" fontId="29" fillId="3" borderId="47" xfId="0" applyNumberFormat="1" applyFont="1" applyFill="1" applyBorder="1" applyAlignment="1" applyProtection="1">
      <alignment horizontal="center" vertical="center"/>
      <protection locked="0"/>
    </xf>
    <xf numFmtId="178" fontId="29" fillId="3" borderId="26" xfId="0" applyNumberFormat="1" applyFont="1" applyFill="1" applyBorder="1" applyAlignment="1" applyProtection="1">
      <alignment horizontal="right" vertical="center"/>
      <protection locked="0"/>
    </xf>
    <xf numFmtId="178" fontId="29" fillId="3" borderId="35" xfId="0" applyNumberFormat="1" applyFont="1" applyFill="1" applyBorder="1" applyAlignment="1" applyProtection="1">
      <alignment horizontal="right" vertical="center"/>
      <protection locked="0"/>
    </xf>
    <xf numFmtId="38" fontId="2" fillId="5" borderId="48" xfId="2" applyFont="1"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56" xfId="0" applyFill="1" applyBorder="1" applyAlignment="1" applyProtection="1">
      <alignment horizontal="center" vertical="center"/>
      <protection locked="0"/>
    </xf>
    <xf numFmtId="0" fontId="0" fillId="5" borderId="13" xfId="0"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178" fontId="0" fillId="5" borderId="26" xfId="0" applyNumberFormat="1" applyFill="1" applyBorder="1" applyAlignment="1" applyProtection="1">
      <alignment horizontal="center" vertical="center"/>
      <protection locked="0"/>
    </xf>
    <xf numFmtId="178" fontId="0" fillId="5" borderId="35" xfId="0" applyNumberFormat="1" applyFill="1" applyBorder="1" applyAlignment="1" applyProtection="1">
      <alignment horizontal="center" vertical="center"/>
      <protection locked="0"/>
    </xf>
    <xf numFmtId="178" fontId="0" fillId="5" borderId="42" xfId="0" applyNumberFormat="1" applyFill="1" applyBorder="1" applyAlignment="1" applyProtection="1">
      <alignment horizontal="center" vertical="center"/>
      <protection locked="0"/>
    </xf>
    <xf numFmtId="178" fontId="29" fillId="3" borderId="26" xfId="0" applyNumberFormat="1" applyFont="1" applyFill="1" applyBorder="1" applyAlignment="1" applyProtection="1">
      <alignment horizontal="center" vertical="center"/>
      <protection locked="0"/>
    </xf>
    <xf numFmtId="178" fontId="29" fillId="3" borderId="35" xfId="0" applyNumberFormat="1" applyFont="1" applyFill="1" applyBorder="1" applyAlignment="1" applyProtection="1">
      <alignment horizontal="center" vertical="center"/>
      <protection locked="0"/>
    </xf>
    <xf numFmtId="178" fontId="29" fillId="3" borderId="42" xfId="0" applyNumberFormat="1" applyFont="1" applyFill="1" applyBorder="1" applyAlignment="1" applyProtection="1">
      <alignment horizontal="center" vertical="center"/>
      <protection locked="0"/>
    </xf>
    <xf numFmtId="178" fontId="29" fillId="3" borderId="15" xfId="0" applyNumberFormat="1" applyFont="1" applyFill="1" applyBorder="1" applyAlignment="1" applyProtection="1">
      <alignment horizontal="right" vertical="center"/>
      <protection locked="0"/>
    </xf>
    <xf numFmtId="178" fontId="29" fillId="3" borderId="45" xfId="0" applyNumberFormat="1" applyFont="1" applyFill="1" applyBorder="1" applyAlignment="1" applyProtection="1">
      <alignment horizontal="right" vertical="center"/>
      <protection locked="0"/>
    </xf>
    <xf numFmtId="38" fontId="2" fillId="5" borderId="49" xfId="2" applyFont="1" applyFill="1" applyBorder="1" applyAlignment="1" applyProtection="1">
      <alignment horizontal="left" vertical="center"/>
      <protection locked="0"/>
    </xf>
    <xf numFmtId="0" fontId="0" fillId="5" borderId="45" xfId="0" applyFill="1" applyBorder="1" applyAlignment="1" applyProtection="1">
      <alignment horizontal="left" vertical="center"/>
      <protection locked="0"/>
    </xf>
    <xf numFmtId="0" fontId="0" fillId="5" borderId="15" xfId="0" applyFill="1" applyBorder="1" applyAlignment="1" applyProtection="1">
      <alignment horizontal="center" vertical="center"/>
      <protection locked="0"/>
    </xf>
    <xf numFmtId="0" fontId="0" fillId="5" borderId="44" xfId="0" applyFill="1" applyBorder="1" applyAlignment="1" applyProtection="1">
      <alignment horizontal="center" vertical="center"/>
      <protection locked="0"/>
    </xf>
    <xf numFmtId="0" fontId="0" fillId="5" borderId="45" xfId="0" applyFill="1" applyBorder="1" applyAlignment="1" applyProtection="1">
      <alignment horizontal="center" vertical="center"/>
      <protection locked="0"/>
    </xf>
    <xf numFmtId="178" fontId="0" fillId="5" borderId="15" xfId="0" applyNumberFormat="1" applyFill="1" applyBorder="1" applyAlignment="1" applyProtection="1">
      <alignment horizontal="center" vertical="center"/>
      <protection locked="0"/>
    </xf>
    <xf numFmtId="178" fontId="0" fillId="5" borderId="44" xfId="0" applyNumberFormat="1" applyFill="1" applyBorder="1" applyAlignment="1" applyProtection="1">
      <alignment horizontal="center" vertical="center"/>
      <protection locked="0"/>
    </xf>
    <xf numFmtId="178" fontId="0" fillId="5" borderId="45" xfId="0" applyNumberFormat="1" applyFill="1" applyBorder="1" applyAlignment="1" applyProtection="1">
      <alignment horizontal="center" vertical="center"/>
      <protection locked="0"/>
    </xf>
    <xf numFmtId="178" fontId="29" fillId="3" borderId="15" xfId="0" applyNumberFormat="1" applyFont="1" applyFill="1" applyBorder="1" applyAlignment="1" applyProtection="1">
      <alignment horizontal="center" vertical="center"/>
      <protection locked="0"/>
    </xf>
    <xf numFmtId="178" fontId="29" fillId="3" borderId="45" xfId="0" applyNumberFormat="1" applyFont="1" applyFill="1" applyBorder="1" applyAlignment="1" applyProtection="1">
      <alignment horizontal="center" vertical="center"/>
      <protection locked="0"/>
    </xf>
    <xf numFmtId="178" fontId="0" fillId="5" borderId="57" xfId="0" applyNumberFormat="1" applyFill="1" applyBorder="1" applyAlignment="1" applyProtection="1">
      <alignment horizontal="right" vertical="center"/>
      <protection locked="0"/>
    </xf>
    <xf numFmtId="178" fontId="0" fillId="5" borderId="14" xfId="0" applyNumberFormat="1" applyFill="1" applyBorder="1" applyAlignment="1" applyProtection="1">
      <alignment horizontal="right" vertical="center"/>
      <protection locked="0"/>
    </xf>
    <xf numFmtId="38" fontId="2" fillId="5" borderId="60" xfId="2" applyFont="1" applyFill="1" applyBorder="1" applyAlignment="1" applyProtection="1">
      <alignment horizontal="left" vertical="center"/>
      <protection locked="0"/>
    </xf>
    <xf numFmtId="0" fontId="0" fillId="5" borderId="58" xfId="0" applyFill="1" applyBorder="1" applyAlignment="1" applyProtection="1">
      <alignment horizontal="left" vertical="center"/>
      <protection locked="0"/>
    </xf>
    <xf numFmtId="0" fontId="0" fillId="5" borderId="14" xfId="0" applyFill="1" applyBorder="1" applyAlignment="1" applyProtection="1">
      <alignment horizontal="center" vertical="center"/>
      <protection locked="0"/>
    </xf>
    <xf numFmtId="178" fontId="0" fillId="5" borderId="57" xfId="0" applyNumberFormat="1" applyFill="1" applyBorder="1" applyAlignment="1" applyProtection="1">
      <alignment horizontal="center" vertical="center"/>
      <protection locked="0"/>
    </xf>
    <xf numFmtId="178" fontId="0" fillId="5" borderId="14" xfId="0" applyNumberFormat="1" applyFill="1" applyBorder="1" applyAlignment="1" applyProtection="1">
      <alignment horizontal="center" vertical="center"/>
      <protection locked="0"/>
    </xf>
    <xf numFmtId="178" fontId="0" fillId="5" borderId="58" xfId="0" applyNumberFormat="1" applyFill="1" applyBorder="1" applyAlignment="1" applyProtection="1">
      <alignment horizontal="center" vertical="center"/>
      <protection locked="0"/>
    </xf>
    <xf numFmtId="178" fontId="0" fillId="5" borderId="26" xfId="0" applyNumberFormat="1" applyFill="1" applyBorder="1" applyAlignment="1" applyProtection="1">
      <alignment horizontal="right" vertical="center"/>
      <protection locked="0"/>
    </xf>
    <xf numFmtId="178" fontId="0" fillId="5" borderId="35" xfId="0" applyNumberFormat="1" applyFill="1" applyBorder="1" applyAlignment="1" applyProtection="1">
      <alignment horizontal="right" vertical="center"/>
      <protection locked="0"/>
    </xf>
    <xf numFmtId="0" fontId="0" fillId="5" borderId="35" xfId="0" applyFill="1" applyBorder="1" applyAlignment="1" applyProtection="1">
      <alignment horizontal="center" vertical="center"/>
      <protection locked="0"/>
    </xf>
    <xf numFmtId="178" fontId="0" fillId="5" borderId="15" xfId="0" applyNumberFormat="1" applyFill="1" applyBorder="1" applyAlignment="1" applyProtection="1">
      <alignment horizontal="right" vertical="center"/>
      <protection locked="0"/>
    </xf>
    <xf numFmtId="178" fontId="0" fillId="5" borderId="44" xfId="0" applyNumberFormat="1" applyFill="1" applyBorder="1" applyAlignment="1" applyProtection="1">
      <alignment horizontal="right" vertical="center"/>
      <protection locked="0"/>
    </xf>
    <xf numFmtId="0" fontId="37" fillId="0" borderId="0" xfId="0" applyFont="1" applyAlignment="1">
      <alignment horizontal="left" vertical="center"/>
    </xf>
    <xf numFmtId="0" fontId="37" fillId="0" borderId="0" xfId="0" applyFont="1" applyAlignment="1">
      <alignment vertical="center"/>
    </xf>
    <xf numFmtId="0" fontId="0" fillId="0" borderId="0" xfId="0"/>
    <xf numFmtId="0" fontId="0" fillId="0" borderId="0" xfId="0" applyAlignment="1">
      <alignment wrapText="1"/>
    </xf>
    <xf numFmtId="0" fontId="29" fillId="0" borderId="0" xfId="0" applyFont="1" applyAlignment="1">
      <alignment vertical="center" wrapText="1"/>
    </xf>
    <xf numFmtId="0" fontId="29" fillId="0" borderId="0" xfId="0" applyFont="1"/>
    <xf numFmtId="182" fontId="5" fillId="5" borderId="39" xfId="0" applyNumberFormat="1" applyFont="1" applyFill="1" applyBorder="1" applyAlignment="1" applyProtection="1">
      <alignment horizontal="center" vertical="center"/>
      <protection locked="0"/>
    </xf>
    <xf numFmtId="0" fontId="5" fillId="5" borderId="39" xfId="0" applyFont="1" applyFill="1" applyBorder="1" applyAlignment="1" applyProtection="1">
      <alignment horizontal="center" vertical="center"/>
      <protection locked="0"/>
    </xf>
    <xf numFmtId="182" fontId="5" fillId="5" borderId="29" xfId="0" applyNumberFormat="1" applyFont="1" applyFill="1" applyBorder="1" applyAlignment="1" applyProtection="1">
      <alignment horizontal="center" vertical="center"/>
      <protection locked="0"/>
    </xf>
    <xf numFmtId="38" fontId="5" fillId="5" borderId="39" xfId="2" applyFont="1" applyFill="1" applyBorder="1" applyAlignment="1" applyProtection="1">
      <alignment horizontal="center" vertical="center"/>
      <protection locked="0"/>
    </xf>
    <xf numFmtId="0" fontId="38" fillId="0" borderId="0" xfId="0" applyFont="1" applyAlignment="1">
      <alignment vertical="center"/>
    </xf>
    <xf numFmtId="0" fontId="38" fillId="0" borderId="6" xfId="0" applyFont="1" applyBorder="1"/>
    <xf numFmtId="0" fontId="37" fillId="0" borderId="0" xfId="0" applyFont="1" applyAlignment="1">
      <alignment horizontal="center"/>
    </xf>
    <xf numFmtId="0" fontId="32" fillId="0" borderId="0" xfId="0" applyFont="1" applyAlignment="1">
      <alignment wrapText="1"/>
    </xf>
    <xf numFmtId="0" fontId="0" fillId="0" borderId="3" xfId="0" applyBorder="1" applyAlignment="1">
      <alignment horizontal="center" vertical="center" wrapText="1"/>
    </xf>
    <xf numFmtId="0" fontId="0" fillId="0" borderId="6" xfId="0" applyBorder="1" applyAlignment="1">
      <alignment horizontal="center" vertical="center"/>
    </xf>
    <xf numFmtId="0" fontId="5" fillId="0" borderId="21" xfId="0" applyFont="1" applyBorder="1" applyAlignment="1">
      <alignment horizontal="distributed" vertical="center" wrapText="1"/>
    </xf>
    <xf numFmtId="0" fontId="5" fillId="0" borderId="39" xfId="0" applyFont="1" applyBorder="1" applyAlignment="1">
      <alignment horizontal="distributed" vertical="center" wrapText="1"/>
    </xf>
    <xf numFmtId="0" fontId="5" fillId="0" borderId="29" xfId="0" applyFont="1" applyBorder="1" applyAlignment="1">
      <alignment horizontal="distributed" vertical="center" wrapText="1"/>
    </xf>
    <xf numFmtId="182" fontId="8" fillId="3" borderId="21" xfId="0" applyNumberFormat="1" applyFont="1" applyFill="1" applyBorder="1" applyAlignment="1" applyProtection="1">
      <alignment horizontal="center" vertical="center"/>
      <protection locked="0"/>
    </xf>
    <xf numFmtId="182" fontId="8" fillId="3" borderId="39" xfId="0" applyNumberFormat="1" applyFont="1" applyFill="1" applyBorder="1" applyAlignment="1" applyProtection="1">
      <alignment horizontal="center" vertical="center"/>
      <protection locked="0"/>
    </xf>
    <xf numFmtId="182" fontId="8" fillId="3" borderId="29" xfId="0" applyNumberFormat="1" applyFont="1" applyFill="1" applyBorder="1" applyAlignment="1" applyProtection="1">
      <alignment horizontal="center" vertical="center"/>
      <protection locked="0"/>
    </xf>
    <xf numFmtId="0" fontId="32" fillId="0" borderId="0" xfId="0" applyFont="1"/>
    <xf numFmtId="0" fontId="5" fillId="0" borderId="0" xfId="0" applyFont="1" applyAlignment="1">
      <alignment horizontal="center"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0" fillId="0" borderId="5" xfId="0" applyBorder="1" applyAlignment="1">
      <alignment horizontal="center" vertical="center"/>
    </xf>
    <xf numFmtId="0" fontId="8" fillId="3" borderId="39" xfId="0" applyFont="1" applyFill="1" applyBorder="1" applyAlignment="1" applyProtection="1">
      <alignment horizontal="center" vertical="center"/>
      <protection locked="0"/>
    </xf>
    <xf numFmtId="0" fontId="8" fillId="3" borderId="29" xfId="0" applyFont="1" applyFill="1" applyBorder="1" applyAlignment="1" applyProtection="1">
      <alignment horizontal="center" vertical="center"/>
      <protection locked="0"/>
    </xf>
    <xf numFmtId="0" fontId="0" fillId="0" borderId="1" xfId="0" applyBorder="1" applyAlignment="1">
      <alignment horizontal="center" vertical="center"/>
    </xf>
    <xf numFmtId="0" fontId="0" fillId="0" borderId="52" xfId="0" applyBorder="1" applyAlignment="1">
      <alignment horizontal="center" vertical="center"/>
    </xf>
    <xf numFmtId="0" fontId="0" fillId="0" borderId="53" xfId="0" applyBorder="1" applyAlignment="1">
      <alignment horizontal="center" vertical="center"/>
    </xf>
    <xf numFmtId="0" fontId="51" fillId="0" borderId="6" xfId="0" applyFont="1" applyBorder="1" applyAlignment="1">
      <alignment horizontal="center" vertical="center"/>
    </xf>
    <xf numFmtId="0" fontId="42" fillId="0" borderId="6" xfId="0" applyFont="1" applyBorder="1" applyAlignment="1">
      <alignment horizontal="center" vertical="center" wrapText="1"/>
    </xf>
    <xf numFmtId="0" fontId="3" fillId="0" borderId="1" xfId="0" applyFont="1" applyBorder="1" applyAlignment="1">
      <alignment wrapText="1"/>
    </xf>
    <xf numFmtId="0" fontId="3" fillId="0" borderId="0" xfId="0" applyFont="1" applyAlignment="1">
      <alignment wrapText="1"/>
    </xf>
    <xf numFmtId="0" fontId="32" fillId="0" borderId="0" xfId="0" applyFont="1" applyAlignment="1">
      <alignment horizontal="left" vertical="top" wrapText="1"/>
    </xf>
    <xf numFmtId="0" fontId="29" fillId="0" borderId="0" xfId="0" applyFont="1" applyAlignment="1">
      <alignment vertical="top"/>
    </xf>
    <xf numFmtId="0" fontId="1" fillId="0" borderId="0" xfId="0" applyFont="1" applyAlignment="1">
      <alignment vertical="center"/>
    </xf>
    <xf numFmtId="0" fontId="1" fillId="0" borderId="3" xfId="0" applyFont="1" applyBorder="1" applyAlignment="1">
      <alignment horizontal="center" vertical="center"/>
    </xf>
    <xf numFmtId="0" fontId="1" fillId="0" borderId="5" xfId="0" applyFont="1" applyBorder="1" applyAlignment="1">
      <alignment vertical="center"/>
    </xf>
    <xf numFmtId="0" fontId="0" fillId="0" borderId="3" xfId="0" applyBorder="1" applyAlignment="1">
      <alignment horizontal="left" vertical="center" wrapText="1"/>
    </xf>
    <xf numFmtId="0" fontId="0" fillId="0" borderId="6" xfId="0" applyBorder="1" applyAlignment="1">
      <alignment horizontal="left" vertical="center" wrapText="1"/>
    </xf>
    <xf numFmtId="0" fontId="0" fillId="0" borderId="21" xfId="0" applyBorder="1" applyAlignment="1">
      <alignment horizontal="left" vertical="center" wrapText="1"/>
    </xf>
    <xf numFmtId="0" fontId="0" fillId="0" borderId="39" xfId="0" applyBorder="1" applyAlignment="1">
      <alignment horizontal="left" vertical="center" wrapText="1"/>
    </xf>
    <xf numFmtId="0" fontId="0" fillId="0" borderId="29" xfId="0" applyBorder="1" applyAlignment="1">
      <alignment horizontal="left" vertical="center" wrapText="1"/>
    </xf>
    <xf numFmtId="0" fontId="29" fillId="0" borderId="0" xfId="0" applyFont="1" applyAlignment="1">
      <alignment horizontal="left" vertical="center" wrapText="1"/>
    </xf>
    <xf numFmtId="0" fontId="0" fillId="0" borderId="20" xfId="0" applyBorder="1" applyAlignment="1">
      <alignment horizontal="center" vertical="center"/>
    </xf>
    <xf numFmtId="0" fontId="0" fillId="0" borderId="43" xfId="0" applyBorder="1" applyAlignment="1">
      <alignment horizontal="center" vertical="center"/>
    </xf>
    <xf numFmtId="0" fontId="0" fillId="0" borderId="47" xfId="0" applyBorder="1" applyAlignment="1">
      <alignment horizontal="center" vertical="center"/>
    </xf>
    <xf numFmtId="178" fontId="8" fillId="3" borderId="15" xfId="0" applyNumberFormat="1" applyFont="1" applyFill="1" applyBorder="1" applyAlignment="1" applyProtection="1">
      <alignment horizontal="right" vertical="center"/>
      <protection locked="0"/>
    </xf>
    <xf numFmtId="178" fontId="8" fillId="3" borderId="44" xfId="0" applyNumberFormat="1" applyFont="1" applyFill="1" applyBorder="1" applyAlignment="1" applyProtection="1">
      <alignment horizontal="right" vertical="center"/>
      <protection locked="0"/>
    </xf>
    <xf numFmtId="178" fontId="8" fillId="3" borderId="45" xfId="0" applyNumberFormat="1" applyFont="1" applyFill="1" applyBorder="1" applyAlignment="1" applyProtection="1">
      <alignment horizontal="right" vertical="center"/>
      <protection locked="0"/>
    </xf>
    <xf numFmtId="177" fontId="0" fillId="0" borderId="21" xfId="0" applyNumberFormat="1" applyBorder="1" applyAlignment="1">
      <alignment horizontal="left" vertical="center" wrapText="1"/>
    </xf>
    <xf numFmtId="0" fontId="0" fillId="0" borderId="39" xfId="0" applyBorder="1" applyAlignment="1">
      <alignment horizontal="left" vertical="center"/>
    </xf>
    <xf numFmtId="0" fontId="37" fillId="0" borderId="0" xfId="0" applyFont="1" applyAlignment="1">
      <alignment vertical="center" wrapText="1"/>
    </xf>
    <xf numFmtId="0" fontId="0" fillId="0" borderId="4" xfId="0" applyBorder="1" applyAlignment="1">
      <alignment horizontal="left" vertical="center"/>
    </xf>
    <xf numFmtId="0" fontId="0" fillId="0" borderId="38" xfId="0" applyBorder="1" applyAlignment="1">
      <alignment horizontal="left" vertical="center"/>
    </xf>
    <xf numFmtId="0" fontId="10" fillId="0" borderId="0" xfId="0" applyFont="1"/>
    <xf numFmtId="178" fontId="8" fillId="3" borderId="21" xfId="0" applyNumberFormat="1" applyFont="1" applyFill="1" applyBorder="1" applyAlignment="1" applyProtection="1">
      <alignment horizontal="right" vertical="center"/>
      <protection locked="0"/>
    </xf>
    <xf numFmtId="178" fontId="8" fillId="3" borderId="39" xfId="0" applyNumberFormat="1" applyFont="1" applyFill="1" applyBorder="1" applyAlignment="1" applyProtection="1">
      <alignment horizontal="right" vertical="center"/>
      <protection locked="0"/>
    </xf>
    <xf numFmtId="178" fontId="8" fillId="3" borderId="29" xfId="0" applyNumberFormat="1" applyFont="1" applyFill="1" applyBorder="1" applyAlignment="1" applyProtection="1">
      <alignment horizontal="right" vertical="center"/>
      <protection locked="0"/>
    </xf>
    <xf numFmtId="0" fontId="0" fillId="0" borderId="21" xfId="0" applyBorder="1" applyAlignment="1">
      <alignment horizontal="center" vertical="center"/>
    </xf>
    <xf numFmtId="0" fontId="0" fillId="0" borderId="39" xfId="0" applyBorder="1" applyAlignment="1">
      <alignment horizontal="center" vertical="center"/>
    </xf>
    <xf numFmtId="0" fontId="0" fillId="0" borderId="29" xfId="0" applyBorder="1" applyAlignment="1">
      <alignment horizontal="center" vertical="center"/>
    </xf>
    <xf numFmtId="0" fontId="0" fillId="0" borderId="3" xfId="0" applyBorder="1" applyAlignment="1">
      <alignment horizontal="center" vertical="center"/>
    </xf>
    <xf numFmtId="0" fontId="0" fillId="0" borderId="39" xfId="0" applyBorder="1"/>
    <xf numFmtId="0" fontId="0" fillId="0" borderId="29" xfId="0" applyBorder="1"/>
    <xf numFmtId="0" fontId="8" fillId="3" borderId="15" xfId="0" applyFont="1" applyFill="1" applyBorder="1" applyAlignment="1" applyProtection="1">
      <alignment horizontal="center" vertical="center"/>
      <protection locked="0"/>
    </xf>
    <xf numFmtId="0" fontId="8" fillId="3" borderId="45" xfId="0" applyFont="1" applyFill="1" applyBorder="1" applyAlignment="1" applyProtection="1">
      <alignment horizontal="center"/>
      <protection locked="0"/>
    </xf>
    <xf numFmtId="0" fontId="49" fillId="0" borderId="0" xfId="0" applyFont="1" applyAlignment="1">
      <alignment horizontal="left" vertical="center" wrapText="1"/>
    </xf>
    <xf numFmtId="0" fontId="49" fillId="0" borderId="0" xfId="0" applyFont="1" applyAlignment="1">
      <alignment horizontal="right" vertical="center" wrapText="1"/>
    </xf>
    <xf numFmtId="0" fontId="0" fillId="0" borderId="6" xfId="0" applyBorder="1"/>
    <xf numFmtId="0" fontId="0" fillId="0" borderId="1" xfId="0" applyBorder="1"/>
    <xf numFmtId="177" fontId="0" fillId="0" borderId="2" xfId="0" applyNumberFormat="1" applyBorder="1" applyAlignment="1">
      <alignment horizontal="center" vertical="center"/>
    </xf>
    <xf numFmtId="0" fontId="0" fillId="0" borderId="2" xfId="0" applyBorder="1" applyAlignment="1">
      <alignment horizontal="center" vertical="center"/>
    </xf>
    <xf numFmtId="178" fontId="8" fillId="3" borderId="2" xfId="0" applyNumberFormat="1" applyFont="1" applyFill="1" applyBorder="1" applyAlignment="1" applyProtection="1">
      <alignment horizontal="right" vertical="center"/>
      <protection locked="0"/>
    </xf>
    <xf numFmtId="178" fontId="8" fillId="3" borderId="31" xfId="0" applyNumberFormat="1" applyFont="1" applyFill="1" applyBorder="1" applyAlignment="1" applyProtection="1">
      <alignment horizontal="right" vertical="center"/>
      <protection locked="0"/>
    </xf>
    <xf numFmtId="178" fontId="8" fillId="3" borderId="32" xfId="0" applyNumberFormat="1" applyFont="1" applyFill="1" applyBorder="1" applyAlignment="1" applyProtection="1">
      <alignment horizontal="right" vertical="center"/>
      <protection locked="0"/>
    </xf>
    <xf numFmtId="0" fontId="37" fillId="0" borderId="1" xfId="0" applyFont="1" applyBorder="1" applyAlignment="1">
      <alignment vertical="top" wrapText="1"/>
    </xf>
    <xf numFmtId="0" fontId="37" fillId="0" borderId="0" xfId="0" applyFont="1" applyAlignment="1">
      <alignment vertical="top" wrapText="1"/>
    </xf>
    <xf numFmtId="0" fontId="47" fillId="0" borderId="31" xfId="0" applyFont="1" applyBorder="1" applyAlignment="1">
      <alignment horizontal="center" vertical="center"/>
    </xf>
    <xf numFmtId="0" fontId="47" fillId="0" borderId="32" xfId="0" applyFont="1" applyBorder="1" applyAlignment="1">
      <alignment horizontal="center" vertical="center"/>
    </xf>
    <xf numFmtId="0" fontId="0" fillId="0" borderId="0" xfId="0" applyAlignment="1">
      <alignment vertical="center" wrapText="1"/>
    </xf>
    <xf numFmtId="0" fontId="42" fillId="0" borderId="1" xfId="0" applyFont="1" applyBorder="1" applyAlignment="1">
      <alignment vertical="center"/>
    </xf>
    <xf numFmtId="0" fontId="42" fillId="0" borderId="0" xfId="0" applyFont="1" applyAlignment="1">
      <alignment vertical="center"/>
    </xf>
    <xf numFmtId="0" fontId="51" fillId="0" borderId="1" xfId="0" applyFont="1" applyBorder="1" applyAlignment="1">
      <alignment horizontal="left"/>
    </xf>
    <xf numFmtId="0" fontId="51" fillId="0" borderId="0" xfId="0" applyFont="1" applyAlignment="1">
      <alignment horizontal="left"/>
    </xf>
    <xf numFmtId="0" fontId="8" fillId="3" borderId="21" xfId="0" applyFont="1" applyFill="1" applyBorder="1" applyAlignment="1" applyProtection="1">
      <alignment horizontal="center" vertical="center"/>
      <protection locked="0"/>
    </xf>
    <xf numFmtId="0" fontId="37" fillId="0" borderId="1" xfId="0" applyFont="1" applyBorder="1" applyAlignment="1">
      <alignment vertical="center" wrapText="1"/>
    </xf>
    <xf numFmtId="0" fontId="42" fillId="0" borderId="0" xfId="0" applyFont="1" applyAlignment="1">
      <alignment horizontal="left" vertical="center"/>
    </xf>
    <xf numFmtId="0" fontId="3" fillId="0" borderId="0" xfId="0" applyFont="1" applyAlignment="1">
      <alignment horizontal="center"/>
    </xf>
    <xf numFmtId="0" fontId="8" fillId="3" borderId="4" xfId="0" applyFont="1" applyFill="1" applyBorder="1" applyAlignment="1" applyProtection="1">
      <alignment horizontal="center" vertical="center"/>
      <protection locked="0"/>
    </xf>
    <xf numFmtId="0" fontId="8" fillId="3" borderId="38" xfId="0" applyFont="1" applyFill="1" applyBorder="1" applyAlignment="1" applyProtection="1">
      <alignment horizontal="center" vertical="center"/>
      <protection locked="0"/>
    </xf>
    <xf numFmtId="0" fontId="8" fillId="3" borderId="30" xfId="0" applyFont="1" applyFill="1" applyBorder="1" applyAlignment="1" applyProtection="1">
      <alignment horizontal="center" vertical="center"/>
      <protection locked="0"/>
    </xf>
    <xf numFmtId="182" fontId="8" fillId="3" borderId="21" xfId="0" applyNumberFormat="1" applyFont="1" applyFill="1" applyBorder="1" applyAlignment="1" applyProtection="1">
      <alignment vertical="center"/>
      <protection locked="0"/>
    </xf>
    <xf numFmtId="182" fontId="8" fillId="3" borderId="39" xfId="0" applyNumberFormat="1" applyFont="1" applyFill="1" applyBorder="1" applyAlignment="1" applyProtection="1">
      <alignment vertical="center"/>
      <protection locked="0"/>
    </xf>
    <xf numFmtId="182" fontId="8" fillId="3" borderId="29" xfId="0" applyNumberFormat="1" applyFont="1" applyFill="1" applyBorder="1" applyAlignment="1" applyProtection="1">
      <alignment vertical="center"/>
      <protection locked="0"/>
    </xf>
    <xf numFmtId="0" fontId="3" fillId="3" borderId="3" xfId="0" applyFont="1" applyFill="1" applyBorder="1" applyAlignment="1">
      <alignment horizontal="left" vertical="center" shrinkToFit="1"/>
    </xf>
    <xf numFmtId="0" fontId="3" fillId="3" borderId="6" xfId="0" applyFont="1" applyFill="1" applyBorder="1" applyAlignment="1">
      <alignment horizontal="left" vertical="center" shrinkToFit="1"/>
    </xf>
    <xf numFmtId="0" fontId="3" fillId="3" borderId="5" xfId="0" applyFont="1" applyFill="1" applyBorder="1" applyAlignment="1">
      <alignment horizontal="left" vertical="center" shrinkToFit="1"/>
    </xf>
    <xf numFmtId="0" fontId="37" fillId="0" borderId="1" xfId="0" applyFont="1" applyBorder="1" applyAlignment="1">
      <alignment wrapText="1"/>
    </xf>
    <xf numFmtId="0" fontId="37" fillId="0" borderId="0" xfId="0" applyFont="1" applyAlignment="1">
      <alignment wrapText="1"/>
    </xf>
    <xf numFmtId="0" fontId="37" fillId="0" borderId="18" xfId="0" applyFont="1" applyBorder="1" applyAlignment="1">
      <alignment vertical="center" wrapText="1"/>
    </xf>
    <xf numFmtId="0" fontId="3" fillId="3" borderId="3" xfId="0" applyFont="1" applyFill="1" applyBorder="1" applyAlignment="1">
      <alignment horizontal="left" vertical="top"/>
    </xf>
    <xf numFmtId="0" fontId="3" fillId="3" borderId="6" xfId="0" applyFont="1" applyFill="1" applyBorder="1" applyAlignment="1">
      <alignment horizontal="left" vertical="top"/>
    </xf>
    <xf numFmtId="0" fontId="3" fillId="3" borderId="5" xfId="0" applyFont="1" applyFill="1" applyBorder="1" applyAlignment="1">
      <alignment horizontal="left" vertical="top"/>
    </xf>
    <xf numFmtId="0" fontId="37" fillId="0" borderId="1" xfId="0" applyFont="1" applyBorder="1" applyAlignment="1">
      <alignment horizontal="left" vertical="center"/>
    </xf>
    <xf numFmtId="0" fontId="37" fillId="0" borderId="0" xfId="0" applyFont="1" applyAlignment="1">
      <alignment horizontal="left" vertical="center" wrapText="1"/>
    </xf>
    <xf numFmtId="0" fontId="37" fillId="0" borderId="18" xfId="0" applyFont="1" applyBorder="1" applyAlignment="1">
      <alignment horizontal="left" vertical="center" wrapText="1"/>
    </xf>
    <xf numFmtId="0" fontId="3" fillId="3" borderId="3" xfId="0" applyFont="1" applyFill="1" applyBorder="1" applyAlignment="1">
      <alignment vertical="top"/>
    </xf>
    <xf numFmtId="0" fontId="0" fillId="3" borderId="6" xfId="0" applyFill="1" applyBorder="1"/>
    <xf numFmtId="0" fontId="0" fillId="3" borderId="5" xfId="0" applyFill="1" applyBorder="1"/>
    <xf numFmtId="0" fontId="32" fillId="0" borderId="0" xfId="0" applyFont="1" applyAlignment="1">
      <alignment vertical="top" wrapText="1"/>
    </xf>
    <xf numFmtId="0" fontId="32" fillId="0" borderId="0" xfId="0" applyFont="1" applyAlignment="1">
      <alignment vertical="center"/>
    </xf>
    <xf numFmtId="0" fontId="37" fillId="0" borderId="0" xfId="0" applyFont="1" applyAlignment="1">
      <alignment horizontal="right" vertical="center" wrapText="1"/>
    </xf>
    <xf numFmtId="0" fontId="0" fillId="0" borderId="2" xfId="0" applyBorder="1"/>
    <xf numFmtId="0" fontId="1" fillId="0" borderId="21" xfId="0" applyFont="1" applyBorder="1" applyAlignment="1">
      <alignment horizontal="center" vertical="center"/>
    </xf>
    <xf numFmtId="0" fontId="1" fillId="0" borderId="29" xfId="0" applyFont="1" applyBorder="1" applyAlignment="1">
      <alignment horizontal="center" vertical="center"/>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3" xfId="0" applyBorder="1" applyAlignment="1">
      <alignment vertical="center" wrapText="1"/>
    </xf>
    <xf numFmtId="0" fontId="0" fillId="0" borderId="6" xfId="0" applyBorder="1" applyAlignment="1">
      <alignment vertical="center" wrapText="1"/>
    </xf>
    <xf numFmtId="0" fontId="0" fillId="0" borderId="5" xfId="0" applyBorder="1" applyAlignment="1">
      <alignment vertical="center" wrapText="1"/>
    </xf>
    <xf numFmtId="0" fontId="0" fillId="0" borderId="4" xfId="0" applyBorder="1" applyAlignment="1">
      <alignment vertical="center" wrapText="1"/>
    </xf>
    <xf numFmtId="0" fontId="0" fillId="0" borderId="38" xfId="0" applyBorder="1" applyAlignment="1">
      <alignment vertical="center" wrapText="1"/>
    </xf>
    <xf numFmtId="0" fontId="0" fillId="0" borderId="30" xfId="0" applyBorder="1" applyAlignment="1">
      <alignment vertical="center" wrapText="1"/>
    </xf>
    <xf numFmtId="0" fontId="1" fillId="0" borderId="38" xfId="0" applyFont="1" applyBorder="1" applyAlignment="1">
      <alignment horizontal="right"/>
    </xf>
    <xf numFmtId="177" fontId="0" fillId="0" borderId="2" xfId="0" applyNumberFormat="1" applyBorder="1" applyAlignment="1">
      <alignment horizontal="left" vertical="center"/>
    </xf>
    <xf numFmtId="0" fontId="0" fillId="0" borderId="2" xfId="0" applyBorder="1" applyAlignment="1">
      <alignment horizontal="left" vertical="center"/>
    </xf>
    <xf numFmtId="0" fontId="42" fillId="0" borderId="6" xfId="0" applyFont="1" applyBorder="1" applyAlignment="1">
      <alignment wrapText="1"/>
    </xf>
    <xf numFmtId="0" fontId="42" fillId="0" borderId="0" xfId="0" applyFont="1" applyAlignment="1">
      <alignment wrapText="1"/>
    </xf>
    <xf numFmtId="177" fontId="0" fillId="0" borderId="31" xfId="0" applyNumberFormat="1" applyBorder="1" applyAlignment="1">
      <alignment horizontal="center" vertical="center"/>
    </xf>
    <xf numFmtId="177" fontId="0" fillId="0" borderId="32" xfId="0" applyNumberFormat="1" applyBorder="1" applyAlignment="1">
      <alignment horizontal="center" vertical="center"/>
    </xf>
    <xf numFmtId="177" fontId="0" fillId="0" borderId="3" xfId="0" applyNumberFormat="1" applyBorder="1" applyAlignment="1">
      <alignment vertical="center" wrapText="1"/>
    </xf>
    <xf numFmtId="177" fontId="0" fillId="0" borderId="6" xfId="0" applyNumberFormat="1" applyBorder="1" applyAlignment="1">
      <alignment vertical="center" wrapText="1"/>
    </xf>
    <xf numFmtId="177" fontId="0" fillId="0" borderId="5" xfId="0" applyNumberFormat="1" applyBorder="1" applyAlignment="1">
      <alignment vertical="center" wrapText="1"/>
    </xf>
    <xf numFmtId="177" fontId="0" fillId="0" borderId="4" xfId="0" applyNumberFormat="1" applyBorder="1" applyAlignment="1">
      <alignment vertical="center" wrapText="1"/>
    </xf>
    <xf numFmtId="177" fontId="0" fillId="0" borderId="38" xfId="0" applyNumberFormat="1" applyBorder="1" applyAlignment="1">
      <alignment vertical="center" wrapText="1"/>
    </xf>
    <xf numFmtId="177" fontId="0" fillId="0" borderId="30" xfId="0" applyNumberFormat="1" applyBorder="1" applyAlignment="1">
      <alignment vertical="center" wrapText="1"/>
    </xf>
    <xf numFmtId="178" fontId="8" fillId="3" borderId="3" xfId="0" applyNumberFormat="1" applyFont="1" applyFill="1" applyBorder="1" applyAlignment="1" applyProtection="1">
      <alignment horizontal="right" vertical="center"/>
      <protection locked="0"/>
    </xf>
    <xf numFmtId="178" fontId="8" fillId="3" borderId="6" xfId="0" applyNumberFormat="1" applyFont="1" applyFill="1" applyBorder="1" applyAlignment="1" applyProtection="1">
      <alignment horizontal="right" vertical="center"/>
      <protection locked="0"/>
    </xf>
    <xf numFmtId="178" fontId="8" fillId="3" borderId="5" xfId="0" applyNumberFormat="1" applyFont="1" applyFill="1" applyBorder="1" applyAlignment="1" applyProtection="1">
      <alignment horizontal="right" vertical="center"/>
      <protection locked="0"/>
    </xf>
    <xf numFmtId="178" fontId="8" fillId="3" borderId="4" xfId="0" applyNumberFormat="1" applyFont="1" applyFill="1" applyBorder="1" applyAlignment="1" applyProtection="1">
      <alignment horizontal="right" vertical="center"/>
      <protection locked="0"/>
    </xf>
    <xf numFmtId="178" fontId="8" fillId="3" borderId="38" xfId="0" applyNumberFormat="1" applyFont="1" applyFill="1" applyBorder="1" applyAlignment="1" applyProtection="1">
      <alignment horizontal="right" vertical="center"/>
      <protection locked="0"/>
    </xf>
    <xf numFmtId="178" fontId="8" fillId="3" borderId="30" xfId="0" applyNumberFormat="1" applyFont="1" applyFill="1" applyBorder="1" applyAlignment="1" applyProtection="1">
      <alignment horizontal="right" vertical="center"/>
      <protection locked="0"/>
    </xf>
    <xf numFmtId="178" fontId="8" fillId="3" borderId="54" xfId="0" applyNumberFormat="1" applyFont="1" applyFill="1" applyBorder="1" applyAlignment="1">
      <alignment horizontal="right" vertical="center"/>
    </xf>
    <xf numFmtId="178" fontId="8" fillId="3" borderId="55" xfId="0" applyNumberFormat="1" applyFont="1" applyFill="1" applyBorder="1" applyAlignment="1">
      <alignment horizontal="right" vertical="center"/>
    </xf>
    <xf numFmtId="177" fontId="29" fillId="0" borderId="3" xfId="0" applyNumberFormat="1" applyFont="1" applyBorder="1" applyAlignment="1">
      <alignment vertical="center" wrapText="1"/>
    </xf>
    <xf numFmtId="177" fontId="29" fillId="0" borderId="6" xfId="0" applyNumberFormat="1" applyFont="1" applyBorder="1" applyAlignment="1">
      <alignment vertical="center" wrapText="1"/>
    </xf>
    <xf numFmtId="177" fontId="29" fillId="0" borderId="5" xfId="0" applyNumberFormat="1" applyFont="1" applyBorder="1" applyAlignment="1">
      <alignment vertical="center" wrapText="1"/>
    </xf>
    <xf numFmtId="177" fontId="29" fillId="0" borderId="4" xfId="0" applyNumberFormat="1" applyFont="1" applyBorder="1" applyAlignment="1">
      <alignment vertical="center" wrapText="1"/>
    </xf>
    <xf numFmtId="177" fontId="29" fillId="0" borderId="38" xfId="0" applyNumberFormat="1" applyFont="1" applyBorder="1" applyAlignment="1">
      <alignment vertical="center" wrapText="1"/>
    </xf>
    <xf numFmtId="177" fontId="29" fillId="0" borderId="30" xfId="0" applyNumberFormat="1" applyFont="1" applyBorder="1" applyAlignment="1">
      <alignment vertical="center" wrapText="1"/>
    </xf>
    <xf numFmtId="0" fontId="32" fillId="0" borderId="0" xfId="0" applyFont="1" applyAlignment="1">
      <alignment vertical="center" wrapText="1"/>
    </xf>
    <xf numFmtId="0" fontId="8" fillId="3" borderId="29" xfId="0" applyFont="1" applyFill="1" applyBorder="1" applyAlignment="1" applyProtection="1">
      <alignment horizontal="center"/>
      <protection locked="0"/>
    </xf>
    <xf numFmtId="0" fontId="37" fillId="0" borderId="6" xfId="0" applyFont="1" applyBorder="1" applyAlignment="1">
      <alignment horizontal="left" vertical="center" wrapText="1"/>
    </xf>
    <xf numFmtId="0" fontId="0" fillId="8" borderId="7" xfId="0" applyFill="1" applyBorder="1" applyAlignment="1">
      <alignment vertical="center" shrinkToFit="1"/>
    </xf>
    <xf numFmtId="0" fontId="0" fillId="8" borderId="69" xfId="0" applyFill="1" applyBorder="1" applyAlignment="1">
      <alignment vertical="center" shrinkToFit="1"/>
    </xf>
    <xf numFmtId="0" fontId="10" fillId="0" borderId="0" xfId="0" applyFont="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8" borderId="64" xfId="0" applyFill="1" applyBorder="1" applyAlignment="1">
      <alignment horizontal="center" vertical="center" textRotation="255"/>
    </xf>
    <xf numFmtId="0" fontId="0" fillId="8" borderId="68" xfId="0" applyFill="1" applyBorder="1" applyAlignment="1">
      <alignment horizontal="center" vertical="center" textRotation="255"/>
    </xf>
    <xf numFmtId="0" fontId="0" fillId="8" borderId="71" xfId="0" applyFill="1" applyBorder="1" applyAlignment="1">
      <alignment horizontal="center" vertical="center" textRotation="255"/>
    </xf>
    <xf numFmtId="0" fontId="0" fillId="8" borderId="65" xfId="0" applyFill="1" applyBorder="1" applyAlignment="1">
      <alignment vertical="center" shrinkToFit="1"/>
    </xf>
    <xf numFmtId="0" fontId="0" fillId="8" borderId="66" xfId="0" applyFill="1" applyBorder="1" applyAlignment="1">
      <alignment vertical="center" shrinkToFit="1"/>
    </xf>
    <xf numFmtId="0" fontId="0" fillId="8" borderId="64" xfId="0" applyFill="1" applyBorder="1" applyAlignment="1">
      <alignment horizontal="center" vertical="center" textRotation="255" shrinkToFit="1"/>
    </xf>
    <xf numFmtId="0" fontId="0" fillId="8" borderId="71" xfId="0" applyFill="1" applyBorder="1" applyAlignment="1">
      <alignment horizontal="center" vertical="center" textRotation="255" shrinkToFit="1"/>
    </xf>
    <xf numFmtId="0" fontId="0" fillId="8" borderId="72" xfId="0" applyFill="1" applyBorder="1" applyAlignment="1">
      <alignment vertical="center" shrinkToFit="1"/>
    </xf>
    <xf numFmtId="0" fontId="0" fillId="8" borderId="73" xfId="0" applyFill="1" applyBorder="1" applyAlignment="1">
      <alignment vertical="center" shrinkToFit="1"/>
    </xf>
    <xf numFmtId="0" fontId="0" fillId="8" borderId="7" xfId="0" applyFill="1" applyBorder="1" applyAlignment="1">
      <alignment horizontal="center" vertical="center" textRotation="255"/>
    </xf>
    <xf numFmtId="0" fontId="0" fillId="8" borderId="75" xfId="0" applyFill="1" applyBorder="1" applyAlignment="1">
      <alignment horizontal="distributed" vertical="center" indent="2"/>
    </xf>
    <xf numFmtId="0" fontId="0" fillId="8" borderId="76" xfId="0" applyFill="1" applyBorder="1" applyAlignment="1">
      <alignment horizontal="distributed" vertical="center" indent="2"/>
    </xf>
    <xf numFmtId="0" fontId="0" fillId="8" borderId="77" xfId="0" applyFill="1" applyBorder="1" applyAlignment="1">
      <alignment horizontal="distributed" vertical="center" indent="2"/>
    </xf>
    <xf numFmtId="0" fontId="0" fillId="8" borderId="61" xfId="0" applyFill="1" applyBorder="1" applyAlignment="1">
      <alignment horizontal="distributed" vertical="center" indent="2"/>
    </xf>
    <xf numFmtId="0" fontId="0" fillId="8" borderId="62" xfId="0" applyFill="1" applyBorder="1" applyAlignment="1">
      <alignment horizontal="distributed" vertical="center" indent="2"/>
    </xf>
    <xf numFmtId="0" fontId="0" fillId="8" borderId="63" xfId="0" applyFill="1" applyBorder="1" applyAlignment="1">
      <alignment horizontal="distributed" vertical="center" indent="2"/>
    </xf>
    <xf numFmtId="0" fontId="5" fillId="8" borderId="79" xfId="0" applyFont="1" applyFill="1" applyBorder="1" applyAlignment="1">
      <alignment horizontal="center" vertical="center" textRotation="255" wrapText="1"/>
    </xf>
    <xf numFmtId="0" fontId="5" fillId="8" borderId="82" xfId="0" applyFont="1" applyFill="1" applyBorder="1" applyAlignment="1">
      <alignment horizontal="center" vertical="center" textRotation="255" wrapText="1"/>
    </xf>
    <xf numFmtId="0" fontId="0" fillId="8" borderId="10" xfId="0" applyFill="1" applyBorder="1" applyAlignment="1">
      <alignment vertical="center" shrinkToFit="1"/>
    </xf>
    <xf numFmtId="0" fontId="0" fillId="8" borderId="80" xfId="0" applyFill="1" applyBorder="1" applyAlignment="1">
      <alignment vertical="center" shrinkToFit="1"/>
    </xf>
    <xf numFmtId="0" fontId="0" fillId="8" borderId="9" xfId="0" applyFill="1" applyBorder="1" applyAlignment="1">
      <alignment vertical="center" shrinkToFit="1"/>
    </xf>
    <xf numFmtId="0" fontId="0" fillId="8" borderId="83" xfId="0" applyFill="1" applyBorder="1" applyAlignment="1">
      <alignment vertical="center" shrinkToFit="1"/>
    </xf>
    <xf numFmtId="0" fontId="0" fillId="8" borderId="68" xfId="0" applyFill="1" applyBorder="1" applyAlignment="1">
      <alignment horizontal="center" vertical="center" textRotation="255" shrinkToFit="1"/>
    </xf>
    <xf numFmtId="0" fontId="0" fillId="8" borderId="85" xfId="0" applyFill="1" applyBorder="1" applyAlignment="1">
      <alignment horizontal="distributed" vertical="center" indent="2"/>
    </xf>
    <xf numFmtId="0" fontId="0" fillId="8" borderId="86" xfId="0" applyFill="1" applyBorder="1" applyAlignment="1">
      <alignment horizontal="distributed" vertical="center" indent="2"/>
    </xf>
    <xf numFmtId="0" fontId="0" fillId="8" borderId="87" xfId="0" applyFill="1" applyBorder="1" applyAlignment="1">
      <alignment horizontal="distributed" vertical="center" indent="2"/>
    </xf>
    <xf numFmtId="0" fontId="0" fillId="10" borderId="11" xfId="0" applyFill="1" applyBorder="1"/>
    <xf numFmtId="0" fontId="0" fillId="10" borderId="35" xfId="0" applyFill="1" applyBorder="1"/>
    <xf numFmtId="0" fontId="0" fillId="10" borderId="12" xfId="0" applyFill="1" applyBorder="1"/>
    <xf numFmtId="0" fontId="0" fillId="12" borderId="11" xfId="0" applyFill="1" applyBorder="1"/>
    <xf numFmtId="0" fontId="0" fillId="12" borderId="35" xfId="0" applyFill="1" applyBorder="1"/>
    <xf numFmtId="0" fontId="0" fillId="12" borderId="12" xfId="0" applyFill="1" applyBorder="1"/>
    <xf numFmtId="0" fontId="0" fillId="10" borderId="17" xfId="0" applyFill="1" applyBorder="1" applyAlignment="1">
      <alignment horizontal="center" vertical="center" wrapText="1"/>
    </xf>
    <xf numFmtId="0" fontId="0" fillId="10" borderId="36" xfId="0" applyFill="1" applyBorder="1" applyAlignment="1">
      <alignment horizontal="center" vertical="center" wrapText="1"/>
    </xf>
    <xf numFmtId="0" fontId="0" fillId="10" borderId="33" xfId="0" applyFill="1" applyBorder="1" applyAlignment="1">
      <alignment horizontal="center" vertical="center"/>
    </xf>
    <xf numFmtId="0" fontId="0" fillId="10" borderId="17" xfId="0" applyFill="1" applyBorder="1" applyAlignment="1">
      <alignment horizontal="center" vertical="center"/>
    </xf>
    <xf numFmtId="0" fontId="0" fillId="10" borderId="36" xfId="0" applyFill="1" applyBorder="1" applyAlignment="1">
      <alignment horizontal="center" vertical="center"/>
    </xf>
    <xf numFmtId="0" fontId="0" fillId="12" borderId="76" xfId="0" applyFill="1" applyBorder="1" applyAlignment="1">
      <alignment horizontal="center" vertical="top" wrapText="1"/>
    </xf>
    <xf numFmtId="0" fontId="0" fillId="12" borderId="10" xfId="0" applyFill="1" applyBorder="1" applyAlignment="1">
      <alignment horizontal="center" vertical="top" wrapText="1"/>
    </xf>
    <xf numFmtId="0" fontId="0" fillId="16" borderId="7" xfId="0" applyFill="1" applyBorder="1"/>
    <xf numFmtId="0" fontId="0" fillId="0" borderId="9" xfId="0" applyBorder="1" applyAlignment="1">
      <alignment horizontal="center" vertical="center" wrapText="1"/>
    </xf>
    <xf numFmtId="0" fontId="0" fillId="0" borderId="76" xfId="0" applyBorder="1" applyAlignment="1">
      <alignment horizontal="center" vertical="center" wrapText="1"/>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76" xfId="0" applyBorder="1" applyAlignment="1">
      <alignment horizontal="center" vertical="center"/>
    </xf>
    <xf numFmtId="0" fontId="0" fillId="0" borderId="36" xfId="0" applyBorder="1" applyAlignment="1">
      <alignment horizontal="center" vertical="center"/>
    </xf>
    <xf numFmtId="0" fontId="0" fillId="0" borderId="8" xfId="0" applyBorder="1" applyAlignment="1">
      <alignment horizontal="center" vertical="center"/>
    </xf>
    <xf numFmtId="0" fontId="0" fillId="0" borderId="37" xfId="0" applyBorder="1" applyAlignment="1">
      <alignment horizontal="center" vertical="center"/>
    </xf>
    <xf numFmtId="0" fontId="0" fillId="0" borderId="34" xfId="0" applyBorder="1" applyAlignment="1">
      <alignment horizontal="center" vertical="center"/>
    </xf>
    <xf numFmtId="0" fontId="0" fillId="10" borderId="9" xfId="0" applyFill="1" applyBorder="1" applyAlignment="1">
      <alignment horizontal="center" vertical="center" wrapText="1"/>
    </xf>
    <xf numFmtId="0" fontId="0" fillId="10" borderId="76" xfId="0" applyFill="1" applyBorder="1" applyAlignment="1">
      <alignment horizontal="center" vertical="center" wrapText="1"/>
    </xf>
    <xf numFmtId="0" fontId="0" fillId="10" borderId="10" xfId="0" applyFill="1" applyBorder="1" applyAlignment="1">
      <alignment horizontal="center" vertical="center"/>
    </xf>
    <xf numFmtId="0" fontId="0" fillId="0" borderId="7" xfId="0" applyBorder="1"/>
    <xf numFmtId="0" fontId="0" fillId="13" borderId="7" xfId="0" applyFill="1" applyBorder="1"/>
    <xf numFmtId="0" fontId="0" fillId="0" borderId="11" xfId="0" applyBorder="1"/>
    <xf numFmtId="0" fontId="0" fillId="0" borderId="35" xfId="0" applyBorder="1"/>
    <xf numFmtId="0" fontId="0" fillId="0" borderId="12" xfId="0" applyBorder="1"/>
    <xf numFmtId="0" fontId="0" fillId="14" borderId="7" xfId="0" applyFill="1" applyBorder="1"/>
    <xf numFmtId="0" fontId="0" fillId="11" borderId="9" xfId="0" applyFill="1" applyBorder="1" applyAlignment="1">
      <alignment horizontal="center" vertical="center" wrapText="1"/>
    </xf>
    <xf numFmtId="0" fontId="0" fillId="11" borderId="76" xfId="0" applyFill="1" applyBorder="1" applyAlignment="1">
      <alignment horizontal="center" vertical="center" wrapText="1"/>
    </xf>
    <xf numFmtId="0" fontId="0" fillId="11" borderId="10" xfId="0" applyFill="1" applyBorder="1" applyAlignment="1">
      <alignment horizontal="center" vertical="center"/>
    </xf>
    <xf numFmtId="0" fontId="0" fillId="13" borderId="76" xfId="0" applyFill="1" applyBorder="1" applyAlignment="1">
      <alignment horizontal="center" vertical="top" wrapText="1"/>
    </xf>
    <xf numFmtId="0" fontId="0" fillId="13" borderId="10" xfId="0" applyFill="1" applyBorder="1" applyAlignment="1">
      <alignment horizontal="center" vertical="top" wrapText="1"/>
    </xf>
    <xf numFmtId="0" fontId="0" fillId="0" borderId="76" xfId="0" applyBorder="1" applyAlignment="1">
      <alignment horizontal="center" vertical="top" wrapText="1"/>
    </xf>
    <xf numFmtId="0" fontId="0" fillId="0" borderId="10" xfId="0" applyBorder="1" applyAlignment="1">
      <alignment horizontal="center" vertical="top" wrapText="1"/>
    </xf>
    <xf numFmtId="0" fontId="0" fillId="15" borderId="7" xfId="0" applyFill="1" applyBorder="1"/>
    <xf numFmtId="49" fontId="0" fillId="0" borderId="17" xfId="0" applyNumberFormat="1" applyBorder="1" applyAlignment="1">
      <alignment vertical="center" wrapText="1"/>
    </xf>
    <xf numFmtId="49" fontId="0" fillId="0" borderId="8" xfId="0" applyNumberFormat="1" applyBorder="1" applyAlignment="1">
      <alignment vertical="center"/>
    </xf>
    <xf numFmtId="0" fontId="0" fillId="14" borderId="9" xfId="0" applyFill="1" applyBorder="1" applyAlignment="1">
      <alignment vertical="center" wrapText="1"/>
    </xf>
    <xf numFmtId="0" fontId="0" fillId="14" borderId="9" xfId="0" applyFill="1" applyBorder="1" applyAlignment="1">
      <alignment vertical="center"/>
    </xf>
    <xf numFmtId="0" fontId="0" fillId="14" borderId="17" xfId="0" applyFill="1" applyBorder="1" applyAlignment="1">
      <alignment vertical="center" wrapText="1"/>
    </xf>
    <xf numFmtId="0" fontId="0" fillId="14" borderId="8" xfId="0" applyFill="1" applyBorder="1" applyAlignment="1">
      <alignment vertical="center"/>
    </xf>
    <xf numFmtId="0" fontId="0" fillId="14" borderId="33" xfId="0" applyFill="1" applyBorder="1" applyAlignment="1">
      <alignment horizontal="center" vertical="top" wrapText="1"/>
    </xf>
    <xf numFmtId="0" fontId="0" fillId="14" borderId="34" xfId="0" applyFill="1" applyBorder="1" applyAlignment="1">
      <alignment horizontal="center" vertical="top" wrapText="1"/>
    </xf>
    <xf numFmtId="0" fontId="0" fillId="14" borderId="33" xfId="0" applyFill="1" applyBorder="1" applyAlignment="1">
      <alignment horizontal="center" vertical="top"/>
    </xf>
    <xf numFmtId="0" fontId="0" fillId="14" borderId="34" xfId="0" applyFill="1" applyBorder="1" applyAlignment="1">
      <alignment horizontal="center" vertical="top"/>
    </xf>
    <xf numFmtId="0" fontId="0" fillId="16" borderId="17" xfId="0" applyFill="1" applyBorder="1" applyAlignment="1">
      <alignment vertical="center"/>
    </xf>
    <xf numFmtId="0" fontId="0" fillId="16" borderId="8" xfId="0" applyFill="1" applyBorder="1" applyAlignment="1">
      <alignment vertical="center"/>
    </xf>
    <xf numFmtId="0" fontId="0" fillId="15" borderId="76" xfId="0" applyFill="1" applyBorder="1" applyAlignment="1">
      <alignment horizontal="center" vertical="top" wrapText="1"/>
    </xf>
    <xf numFmtId="0" fontId="0" fillId="15" borderId="10" xfId="0" applyFill="1" applyBorder="1" applyAlignment="1">
      <alignment horizontal="center" vertical="top" wrapText="1"/>
    </xf>
    <xf numFmtId="0" fontId="0" fillId="16" borderId="9" xfId="0" applyFill="1" applyBorder="1" applyAlignment="1">
      <alignment horizontal="left" vertical="center"/>
    </xf>
    <xf numFmtId="0" fontId="0" fillId="16" borderId="9" xfId="0" applyFill="1" applyBorder="1" applyAlignment="1">
      <alignment vertical="center"/>
    </xf>
    <xf numFmtId="0" fontId="0" fillId="16" borderId="33" xfId="0" applyFill="1" applyBorder="1" applyAlignment="1">
      <alignment horizontal="center" vertical="top"/>
    </xf>
    <xf numFmtId="0" fontId="0" fillId="16" borderId="34" xfId="0" applyFill="1" applyBorder="1" applyAlignment="1">
      <alignment horizontal="center" vertical="top"/>
    </xf>
    <xf numFmtId="0" fontId="0" fillId="16" borderId="76" xfId="0" applyFill="1" applyBorder="1" applyAlignment="1">
      <alignment horizontal="center" vertical="top"/>
    </xf>
    <xf numFmtId="0" fontId="0" fillId="16" borderId="10" xfId="0" applyFill="1" applyBorder="1" applyAlignment="1">
      <alignment horizontal="center" vertical="top"/>
    </xf>
    <xf numFmtId="0" fontId="1" fillId="15" borderId="76" xfId="0" applyFont="1" applyFill="1" applyBorder="1" applyAlignment="1">
      <alignment horizontal="center" vertical="top" wrapText="1"/>
    </xf>
    <xf numFmtId="0" fontId="1" fillId="15" borderId="10" xfId="0" applyFont="1" applyFill="1" applyBorder="1" applyAlignment="1">
      <alignment horizontal="center" vertical="top" wrapText="1"/>
    </xf>
    <xf numFmtId="0" fontId="0" fillId="16" borderId="76" xfId="0" applyFill="1" applyBorder="1" applyAlignment="1">
      <alignment horizontal="center" vertical="top" wrapText="1"/>
    </xf>
    <xf numFmtId="0" fontId="0" fillId="16" borderId="10" xfId="0" applyFill="1" applyBorder="1" applyAlignment="1">
      <alignment horizontal="center" vertical="top" wrapText="1"/>
    </xf>
    <xf numFmtId="0" fontId="0" fillId="14" borderId="76" xfId="0" applyFill="1" applyBorder="1" applyAlignment="1">
      <alignment horizontal="center" vertical="top" wrapText="1"/>
    </xf>
    <xf numFmtId="0" fontId="0" fillId="14" borderId="10" xfId="0" applyFill="1" applyBorder="1" applyAlignment="1">
      <alignment horizontal="center" vertical="top" wrapText="1"/>
    </xf>
    <xf numFmtId="0" fontId="0" fillId="0" borderId="33" xfId="0" applyBorder="1" applyAlignment="1">
      <alignment horizontal="center" vertical="top" wrapText="1"/>
    </xf>
    <xf numFmtId="0" fontId="0" fillId="0" borderId="34" xfId="0" applyBorder="1" applyAlignment="1">
      <alignment horizontal="center" vertical="top" wrapText="1"/>
    </xf>
    <xf numFmtId="0" fontId="0" fillId="6" borderId="21" xfId="0" applyFill="1" applyBorder="1" applyAlignment="1">
      <alignment vertical="center" wrapText="1"/>
    </xf>
    <xf numFmtId="0" fontId="0" fillId="6" borderId="39" xfId="0" applyFill="1" applyBorder="1" applyAlignment="1">
      <alignment vertical="center" wrapText="1"/>
    </xf>
    <xf numFmtId="0" fontId="0" fillId="6" borderId="29" xfId="0" applyFill="1" applyBorder="1" applyAlignment="1">
      <alignment vertical="center" wrapText="1"/>
    </xf>
    <xf numFmtId="0" fontId="0" fillId="6" borderId="21" xfId="0" applyFill="1" applyBorder="1" applyAlignment="1">
      <alignment vertical="center"/>
    </xf>
    <xf numFmtId="0" fontId="0" fillId="6" borderId="39" xfId="0" applyFill="1" applyBorder="1" applyAlignment="1">
      <alignment vertical="center"/>
    </xf>
    <xf numFmtId="0" fontId="0" fillId="6" borderId="29" xfId="0" applyFill="1" applyBorder="1" applyAlignment="1">
      <alignment vertical="center"/>
    </xf>
  </cellXfs>
  <cellStyles count="3">
    <cellStyle name="ハイパーリンク" xfId="1" builtinId="8"/>
    <cellStyle name="桁区切り" xfId="2" builtinId="6"/>
    <cellStyle name="標準"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C4D79B"/>
      <color rgb="FFFF99CC"/>
      <color rgb="FF66FF99"/>
      <color rgb="FFC4D7FF"/>
      <color rgb="FFFFCCCC"/>
      <color rgb="FF99CCFF"/>
      <color rgb="FFCCECFF"/>
      <color rgb="FFFFFF99"/>
      <color rgb="FFFF99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95250</xdr:colOff>
      <xdr:row>0</xdr:row>
      <xdr:rowOff>0</xdr:rowOff>
    </xdr:from>
    <xdr:to>
      <xdr:col>18</xdr:col>
      <xdr:colOff>123825</xdr:colOff>
      <xdr:row>4</xdr:row>
      <xdr:rowOff>47625</xdr:rowOff>
    </xdr:to>
    <xdr:grpSp>
      <xdr:nvGrpSpPr>
        <xdr:cNvPr id="56603" name="グループ化 2">
          <a:extLst>
            <a:ext uri="{FF2B5EF4-FFF2-40B4-BE49-F238E27FC236}">
              <a16:creationId xmlns:a16="http://schemas.microsoft.com/office/drawing/2014/main" id="{00000000-0008-0000-0000-00001BDD0000}"/>
            </a:ext>
          </a:extLst>
        </xdr:cNvPr>
        <xdr:cNvGrpSpPr>
          <a:grpSpLocks noChangeAspect="1"/>
        </xdr:cNvGrpSpPr>
      </xdr:nvGrpSpPr>
      <xdr:grpSpPr bwMode="auto">
        <a:xfrm>
          <a:off x="1066800" y="0"/>
          <a:ext cx="1971675" cy="752475"/>
          <a:chOff x="1111251" y="0"/>
          <a:chExt cx="1874838" cy="700087"/>
        </a:xfrm>
      </xdr:grpSpPr>
      <xdr:pic>
        <xdr:nvPicPr>
          <xdr:cNvPr id="56605" name="図 11" descr="govv_6cmx6cm.jpg">
            <a:extLst>
              <a:ext uri="{FF2B5EF4-FFF2-40B4-BE49-F238E27FC236}">
                <a16:creationId xmlns:a16="http://schemas.microsoft.com/office/drawing/2014/main" id="{00000000-0008-0000-0000-00001DDD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1251" y="0"/>
            <a:ext cx="6477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4" name="Rectangle 2">
            <a:extLst>
              <a:ext uri="{FF2B5EF4-FFF2-40B4-BE49-F238E27FC236}">
                <a16:creationId xmlns:a16="http://schemas.microsoft.com/office/drawing/2014/main" id="{00000000-0008-0000-0000-000004000000}"/>
              </a:ext>
            </a:extLst>
          </xdr:cNvPr>
          <xdr:cNvSpPr>
            <a:spLocks noChangeArrowheads="1"/>
          </xdr:cNvSpPr>
        </xdr:nvSpPr>
        <xdr:spPr bwMode="auto">
          <a:xfrm>
            <a:off x="1763369" y="0"/>
            <a:ext cx="1222720" cy="700087"/>
          </a:xfrm>
          <a:prstGeom prst="rect">
            <a:avLst/>
          </a:prstGeom>
          <a:solidFill>
            <a:srgbClr val="FFFFFF"/>
          </a:solidFill>
          <a:ln w="9525">
            <a:noFill/>
            <a:miter lim="800000"/>
            <a:headEnd/>
            <a:tailEnd/>
          </a:ln>
        </xdr:spPr>
        <xdr:txBody>
          <a:bodyPr vert="horz" wrap="square" lIns="0" tIns="0" rIns="0" bIns="0" numCol="1" anchor="t" anchorCtr="0" compatLnSpc="1">
            <a:prstTxWarp prst="textNoShape">
              <a:avLst/>
            </a:prstTxWarp>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just" defTabSz="914400" rtl="0" eaLnBrk="1" fontAlgn="base" latinLnBrk="0" hangingPunct="1">
              <a:lnSpc>
                <a:spcPts val="1100"/>
              </a:lnSpc>
              <a:spcBef>
                <a:spcPct val="0"/>
              </a:spcBef>
              <a:spcAft>
                <a:spcPct val="0"/>
              </a:spcAft>
              <a:buClrTx/>
              <a:buSzTx/>
              <a:buFontTx/>
              <a:buNone/>
              <a:tabLst/>
            </a:pPr>
            <a:r>
              <a:rPr kumimoji="1" lang="ja-JP" altLang="en-US" sz="900" b="0" i="0" u="none" strike="noStrike" cap="none" normalizeH="0" baseline="0">
                <a:ln>
                  <a:noFill/>
                </a:ln>
                <a:solidFill>
                  <a:schemeClr val="tx1"/>
                </a:solidFill>
                <a:effectLst/>
                <a:latin typeface="ＭＳ ゴシック" pitchFamily="49" charset="-128"/>
                <a:ea typeface="ＭＳ ゴシック" pitchFamily="49" charset="-128"/>
              </a:rPr>
              <a:t>統計法に基づく国の統計調査です。調査票情報の秘密の保護に万全を期します。</a:t>
            </a:r>
            <a:endParaRPr kumimoji="1" lang="ja-JP" sz="1800" b="0" i="0" u="none" strike="noStrike" cap="none" normalizeH="0" baseline="0">
              <a:ln>
                <a:noFill/>
              </a:ln>
              <a:solidFill>
                <a:schemeClr val="tx1"/>
              </a:solidFill>
              <a:effectLst/>
              <a:latin typeface="Arial" pitchFamily="34" charset="0"/>
              <a:ea typeface="ＭＳ Ｐゴシック" pitchFamily="50" charset="-128"/>
            </a:endParaRPr>
          </a:p>
        </xdr:txBody>
      </xdr:sp>
    </xdr:grpSp>
    <xdr:clientData/>
  </xdr:twoCellAnchor>
  <xdr:twoCellAnchor>
    <xdr:from>
      <xdr:col>1</xdr:col>
      <xdr:colOff>148166</xdr:colOff>
      <xdr:row>29</xdr:row>
      <xdr:rowOff>52916</xdr:rowOff>
    </xdr:from>
    <xdr:to>
      <xdr:col>39</xdr:col>
      <xdr:colOff>141808</xdr:colOff>
      <xdr:row>32</xdr:row>
      <xdr:rowOff>63499</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310091" y="6463241"/>
          <a:ext cx="6146792" cy="524933"/>
        </a:xfrm>
        <a:prstGeom prst="rect">
          <a:avLst/>
        </a:prstGeom>
        <a:noFill/>
        <a:ln w="15875"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本調査票は、林野庁</a:t>
          </a:r>
          <a:r>
            <a:rPr kumimoji="1" lang="en-US" altLang="ja-JP" sz="1100">
              <a:solidFill>
                <a:sysClr val="windowText" lastClr="000000"/>
              </a:solidFill>
            </a:rPr>
            <a:t>HP</a:t>
          </a:r>
          <a:r>
            <a:rPr kumimoji="1" lang="ja-JP" altLang="en-US" sz="1100">
              <a:solidFill>
                <a:sysClr val="windowText" lastClr="000000"/>
              </a:solidFill>
            </a:rPr>
            <a:t>（</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http://www.rinya.maff.go.jp/j/riyou/biomass/con_5.html</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rPr>
            <a:t>に</a:t>
          </a:r>
          <a:endParaRPr kumimoji="1" lang="en-US" altLang="ja-JP" sz="1100">
            <a:solidFill>
              <a:sysClr val="windowText" lastClr="000000"/>
            </a:solidFill>
          </a:endParaRPr>
        </a:p>
        <a:p>
          <a:pPr algn="l"/>
          <a:r>
            <a:rPr kumimoji="1" lang="ja-JP" altLang="en-US" sz="1100">
              <a:solidFill>
                <a:sysClr val="windowText" lastClr="000000"/>
              </a:solidFill>
            </a:rPr>
            <a:t>掲載されており、これを使った以下の提出先へのメールによる回答も可能です。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96573</xdr:colOff>
      <xdr:row>20</xdr:row>
      <xdr:rowOff>32543</xdr:rowOff>
    </xdr:from>
    <xdr:to>
      <xdr:col>16</xdr:col>
      <xdr:colOff>19050</xdr:colOff>
      <xdr:row>29</xdr:row>
      <xdr:rowOff>42335</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96573" y="6757193"/>
          <a:ext cx="6923352" cy="1638567"/>
        </a:xfrm>
        <a:prstGeom prst="bracketPair">
          <a:avLst>
            <a:gd name="adj" fmla="val 4060"/>
          </a:avLst>
        </a:prstGeom>
        <a:ln w="19050"/>
      </xdr:spPr>
      <xdr:style>
        <a:lnRef idx="2">
          <a:schemeClr val="dk1"/>
        </a:lnRef>
        <a:fillRef idx="0">
          <a:schemeClr val="dk1"/>
        </a:fillRef>
        <a:effectRef idx="1">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137583</xdr:colOff>
      <xdr:row>18</xdr:row>
      <xdr:rowOff>137582</xdr:rowOff>
    </xdr:from>
    <xdr:to>
      <xdr:col>2</xdr:col>
      <xdr:colOff>609600</xdr:colOff>
      <xdr:row>19</xdr:row>
      <xdr:rowOff>126999</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375708" y="4814357"/>
          <a:ext cx="1586442" cy="256117"/>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t>灰の処理方法の選択</a:t>
          </a:r>
          <a:endParaRPr kumimoji="1" lang="en-US" altLang="ja-JP" sz="1100"/>
        </a:p>
      </xdr:txBody>
    </xdr:sp>
    <xdr:clientData/>
  </xdr:twoCellAnchor>
  <xdr:twoCellAnchor>
    <xdr:from>
      <xdr:col>15</xdr:col>
      <xdr:colOff>247650</xdr:colOff>
      <xdr:row>2</xdr:row>
      <xdr:rowOff>152400</xdr:rowOff>
    </xdr:from>
    <xdr:to>
      <xdr:col>16</xdr:col>
      <xdr:colOff>142875</xdr:colOff>
      <xdr:row>7</xdr:row>
      <xdr:rowOff>257175</xdr:rowOff>
    </xdr:to>
    <xdr:grpSp>
      <xdr:nvGrpSpPr>
        <xdr:cNvPr id="65874" name="グループ化 13">
          <a:extLst>
            <a:ext uri="{FF2B5EF4-FFF2-40B4-BE49-F238E27FC236}">
              <a16:creationId xmlns:a16="http://schemas.microsoft.com/office/drawing/2014/main" id="{00000000-0008-0000-0100-000052010100}"/>
            </a:ext>
          </a:extLst>
        </xdr:cNvPr>
        <xdr:cNvGrpSpPr>
          <a:grpSpLocks/>
        </xdr:cNvGrpSpPr>
      </xdr:nvGrpSpPr>
      <xdr:grpSpPr bwMode="auto">
        <a:xfrm>
          <a:off x="7219950" y="581025"/>
          <a:ext cx="152400" cy="1314450"/>
          <a:chOff x="7012781" y="822192"/>
          <a:chExt cx="291703" cy="886355"/>
        </a:xfrm>
      </xdr:grpSpPr>
      <xdr:cxnSp macro="">
        <xdr:nvCxnSpPr>
          <xdr:cNvPr id="10" name="直線矢印コネクタ 9">
            <a:extLst>
              <a:ext uri="{FF2B5EF4-FFF2-40B4-BE49-F238E27FC236}">
                <a16:creationId xmlns:a16="http://schemas.microsoft.com/office/drawing/2014/main" id="{00000000-0008-0000-0100-00000A000000}"/>
              </a:ext>
            </a:extLst>
          </xdr:cNvPr>
          <xdr:cNvCxnSpPr/>
        </xdr:nvCxnSpPr>
        <xdr:spPr>
          <a:xfrm>
            <a:off x="7304484" y="822192"/>
            <a:ext cx="0" cy="88635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00000000-0008-0000-0100-00000D000000}"/>
              </a:ext>
            </a:extLst>
          </xdr:cNvPr>
          <xdr:cNvCxnSpPr/>
        </xdr:nvCxnSpPr>
        <xdr:spPr>
          <a:xfrm flipH="1">
            <a:off x="7012781" y="828615"/>
            <a:ext cx="291703"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1114424</xdr:colOff>
      <xdr:row>4</xdr:row>
      <xdr:rowOff>133350</xdr:rowOff>
    </xdr:from>
    <xdr:to>
      <xdr:col>16</xdr:col>
      <xdr:colOff>19049</xdr:colOff>
      <xdr:row>6</xdr:row>
      <xdr:rowOff>142875</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2228849" y="1076325"/>
          <a:ext cx="4791075" cy="523875"/>
        </a:xfrm>
        <a:prstGeom prst="roundRect">
          <a:avLst/>
        </a:prstGeom>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000">
              <a:solidFill>
                <a:sysClr val="windowText" lastClr="000000"/>
              </a:solidFill>
            </a:rPr>
            <a:t>　法人番号を活用した統計の精度向上及び効率化の取組に使用させていただきます。</a:t>
          </a:r>
          <a:r>
            <a:rPr kumimoji="1" lang="ja-JP" altLang="en-US" sz="1000" b="1" baseline="0">
              <a:solidFill>
                <a:sysClr val="windowText" lastClr="000000"/>
              </a:solidFill>
            </a:rPr>
            <a:t>個人のマイナンバー（</a:t>
          </a:r>
          <a:r>
            <a:rPr kumimoji="1" lang="en-US" altLang="ja-JP" sz="1000" b="1" baseline="0">
              <a:solidFill>
                <a:sysClr val="windowText" lastClr="000000"/>
              </a:solidFill>
            </a:rPr>
            <a:t>12</a:t>
          </a:r>
          <a:r>
            <a:rPr kumimoji="1" lang="ja-JP" altLang="en-US" sz="1000" b="1" baseline="0">
              <a:solidFill>
                <a:sysClr val="windowText" lastClr="000000"/>
              </a:solidFill>
            </a:rPr>
            <a:t>桁）を誤って記入しないようにご注意ください。</a:t>
          </a:r>
          <a:endParaRPr kumimoji="1" lang="en-US" altLang="ja-JP" sz="1000" b="1" baseline="0">
            <a:solidFill>
              <a:sysClr val="windowText" lastClr="000000"/>
            </a:solidFill>
          </a:endParaRPr>
        </a:p>
        <a:p>
          <a:endParaRPr kumimoji="1" lang="ja-JP" altLang="en-US" sz="1000">
            <a:solidFill>
              <a:srgbClr val="FF0000"/>
            </a:solidFill>
          </a:endParaRPr>
        </a:p>
      </xdr:txBody>
    </xdr:sp>
    <xdr:clientData/>
  </xdr:twoCellAnchor>
  <xdr:twoCellAnchor editAs="oneCell">
    <xdr:from>
      <xdr:col>19</xdr:col>
      <xdr:colOff>95250</xdr:colOff>
      <xdr:row>1</xdr:row>
      <xdr:rowOff>0</xdr:rowOff>
    </xdr:from>
    <xdr:to>
      <xdr:col>39</xdr:col>
      <xdr:colOff>459686</xdr:colOff>
      <xdr:row>45</xdr:row>
      <xdr:rowOff>41764</xdr:rowOff>
    </xdr:to>
    <xdr:pic>
      <xdr:nvPicPr>
        <xdr:cNvPr id="3" name="図 2">
          <a:extLst>
            <a:ext uri="{FF2B5EF4-FFF2-40B4-BE49-F238E27FC236}">
              <a16:creationId xmlns:a16="http://schemas.microsoft.com/office/drawing/2014/main" id="{782EC8F8-47AE-4A80-8D97-CFA0360468FD}"/>
            </a:ext>
          </a:extLst>
        </xdr:cNvPr>
        <xdr:cNvPicPr>
          <a:picLocks noChangeAspect="1"/>
        </xdr:cNvPicPr>
      </xdr:nvPicPr>
      <xdr:blipFill>
        <a:blip xmlns:r="http://schemas.openxmlformats.org/officeDocument/2006/relationships" r:embed="rId1"/>
        <a:stretch>
          <a:fillRect/>
        </a:stretch>
      </xdr:blipFill>
      <xdr:spPr>
        <a:xfrm>
          <a:off x="8058150" y="238125"/>
          <a:ext cx="7889186" cy="113479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201084</xdr:colOff>
      <xdr:row>29</xdr:row>
      <xdr:rowOff>10583</xdr:rowOff>
    </xdr:from>
    <xdr:to>
      <xdr:col>14</xdr:col>
      <xdr:colOff>107156</xdr:colOff>
      <xdr:row>30</xdr:row>
      <xdr:rowOff>95250</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724959" y="4880239"/>
          <a:ext cx="5811572" cy="322792"/>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r>
            <a:rPr kumimoji="1" lang="ja-JP" altLang="en-US" sz="1050"/>
            <a:t>ア：</a:t>
          </a:r>
          <a:r>
            <a:rPr kumimoji="1" lang="ja-JP" altLang="en-US" sz="1100"/>
            <a:t>蒸気</a:t>
          </a:r>
          <a:r>
            <a:rPr kumimoji="1" lang="ja-JP" altLang="en-US" sz="1050"/>
            <a:t>タービン　 イ：</a:t>
          </a:r>
          <a:r>
            <a:rPr kumimoji="1" lang="ja-JP" altLang="en-US" sz="1050">
              <a:solidFill>
                <a:schemeClr val="tx1"/>
              </a:solidFill>
            </a:rPr>
            <a:t>オーガニック・ランキン・サイクル（ＯＲＣ）　ウ：ガス化　エ：その他</a:t>
          </a:r>
          <a:endParaRPr kumimoji="1" lang="en-US" altLang="ja-JP" sz="1050">
            <a:solidFill>
              <a:schemeClr val="tx1"/>
            </a:solidFill>
          </a:endParaRPr>
        </a:p>
        <a:p>
          <a:pPr algn="l"/>
          <a:endParaRPr kumimoji="1" lang="en-US" altLang="ja-JP" sz="1050"/>
        </a:p>
        <a:p>
          <a:pPr algn="l"/>
          <a:endParaRPr kumimoji="1" lang="en-US" altLang="ja-JP" sz="1050"/>
        </a:p>
      </xdr:txBody>
    </xdr:sp>
    <xdr:clientData/>
  </xdr:twoCellAnchor>
  <xdr:twoCellAnchor>
    <xdr:from>
      <xdr:col>2</xdr:col>
      <xdr:colOff>222245</xdr:colOff>
      <xdr:row>34</xdr:row>
      <xdr:rowOff>323852</xdr:rowOff>
    </xdr:from>
    <xdr:to>
      <xdr:col>18</xdr:col>
      <xdr:colOff>704850</xdr:colOff>
      <xdr:row>35</xdr:row>
      <xdr:rowOff>222252</xdr:rowOff>
    </xdr:to>
    <xdr:sp macro="" textlink="">
      <xdr:nvSpPr>
        <xdr:cNvPr id="3" name="大かっこ 2">
          <a:extLst>
            <a:ext uri="{FF2B5EF4-FFF2-40B4-BE49-F238E27FC236}">
              <a16:creationId xmlns:a16="http://schemas.microsoft.com/office/drawing/2014/main" id="{00000000-0008-0000-0200-000003000000}"/>
            </a:ext>
          </a:extLst>
        </xdr:cNvPr>
        <xdr:cNvSpPr/>
      </xdr:nvSpPr>
      <xdr:spPr>
        <a:xfrm>
          <a:off x="688970" y="5848352"/>
          <a:ext cx="8845555" cy="269875"/>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r>
            <a:rPr kumimoji="1" lang="ja-JP" altLang="en-US" sz="1050"/>
            <a:t>ア：自社又は自社関連施設内等で利用している。　イ：売電している。</a:t>
          </a:r>
          <a:r>
            <a:rPr kumimoji="1" lang="ja-JP" altLang="en-US" sz="1050">
              <a:solidFill>
                <a:sysClr val="windowText" lastClr="000000"/>
              </a:solidFill>
            </a:rPr>
            <a:t>　　ウ：自社又は自社関連施設内等で利用及び売電している。</a:t>
          </a:r>
          <a:endParaRPr kumimoji="1" lang="en-US" altLang="ja-JP" sz="1050">
            <a:solidFill>
              <a:sysClr val="windowText" lastClr="000000"/>
            </a:solidFill>
          </a:endParaRPr>
        </a:p>
        <a:p>
          <a:pPr algn="l"/>
          <a:endParaRPr kumimoji="1" lang="en-US" altLang="ja-JP" sz="1050"/>
        </a:p>
      </xdr:txBody>
    </xdr:sp>
    <xdr:clientData/>
  </xdr:twoCellAnchor>
  <xdr:twoCellAnchor>
    <xdr:from>
      <xdr:col>2</xdr:col>
      <xdr:colOff>19050</xdr:colOff>
      <xdr:row>27</xdr:row>
      <xdr:rowOff>28576</xdr:rowOff>
    </xdr:from>
    <xdr:to>
      <xdr:col>3</xdr:col>
      <xdr:colOff>1206500</xdr:colOff>
      <xdr:row>27</xdr:row>
      <xdr:rowOff>232834</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484717" y="3997326"/>
          <a:ext cx="1568450" cy="2042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t>選択肢及び留意事項</a:t>
          </a:r>
          <a:endParaRPr kumimoji="1" lang="en-US" altLang="ja-JP"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201083</xdr:colOff>
      <xdr:row>29</xdr:row>
      <xdr:rowOff>10583</xdr:rowOff>
    </xdr:from>
    <xdr:to>
      <xdr:col>22</xdr:col>
      <xdr:colOff>514350</xdr:colOff>
      <xdr:row>30</xdr:row>
      <xdr:rowOff>57150</xdr:rowOff>
    </xdr:to>
    <xdr:sp macro="" textlink="">
      <xdr:nvSpPr>
        <xdr:cNvPr id="2" name="大かっこ 1">
          <a:extLst>
            <a:ext uri="{FF2B5EF4-FFF2-40B4-BE49-F238E27FC236}">
              <a16:creationId xmlns:a16="http://schemas.microsoft.com/office/drawing/2014/main" id="{00000000-0008-0000-0300-000002000000}"/>
            </a:ext>
          </a:extLst>
        </xdr:cNvPr>
        <xdr:cNvSpPr/>
      </xdr:nvSpPr>
      <xdr:spPr>
        <a:xfrm>
          <a:off x="667808" y="5335058"/>
          <a:ext cx="10019242" cy="284692"/>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r>
            <a:rPr kumimoji="1" lang="ja-JP" altLang="en-US" sz="1050"/>
            <a:t>ア：木屑焚きボイラー　 イ：ペレットボイラー　ウ：薪ボイラー　エ：木粉（おが粉）ボイラー　オ：その他</a:t>
          </a:r>
          <a:endParaRPr kumimoji="1" lang="en-US" altLang="ja-JP" sz="1050"/>
        </a:p>
        <a:p>
          <a:pPr algn="l"/>
          <a:endParaRPr kumimoji="1" lang="en-US" altLang="ja-JP" sz="1050"/>
        </a:p>
      </xdr:txBody>
    </xdr:sp>
    <xdr:clientData/>
  </xdr:twoCellAnchor>
  <xdr:twoCellAnchor>
    <xdr:from>
      <xdr:col>2</xdr:col>
      <xdr:colOff>201081</xdr:colOff>
      <xdr:row>32</xdr:row>
      <xdr:rowOff>334435</xdr:rowOff>
    </xdr:from>
    <xdr:to>
      <xdr:col>22</xdr:col>
      <xdr:colOff>512233</xdr:colOff>
      <xdr:row>34</xdr:row>
      <xdr:rowOff>20108</xdr:rowOff>
    </xdr:to>
    <xdr:sp macro="" textlink="">
      <xdr:nvSpPr>
        <xdr:cNvPr id="3" name="大かっこ 2">
          <a:extLst>
            <a:ext uri="{FF2B5EF4-FFF2-40B4-BE49-F238E27FC236}">
              <a16:creationId xmlns:a16="http://schemas.microsoft.com/office/drawing/2014/main" id="{00000000-0008-0000-0300-000003000000}"/>
            </a:ext>
          </a:extLst>
        </xdr:cNvPr>
        <xdr:cNvSpPr/>
      </xdr:nvSpPr>
      <xdr:spPr>
        <a:xfrm>
          <a:off x="667806" y="6220885"/>
          <a:ext cx="10017127" cy="295273"/>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r>
            <a:rPr kumimoji="1" lang="ja-JP" altLang="en-US" sz="1050"/>
            <a:t>ア：製品（木材以外）の乾燥　イ：木材の乾燥　ウ：ホットプレス　エ：ドライヤー　オ：原木煮沸　カ：暖房のみ　キ：冷暖房　ク：給湯　ケ　その他</a:t>
          </a:r>
          <a:endParaRPr kumimoji="1" lang="en-US" altLang="ja-JP" sz="1050"/>
        </a:p>
        <a:p>
          <a:pPr algn="l"/>
          <a:endParaRPr kumimoji="1" lang="en-US" altLang="ja-JP" sz="1050"/>
        </a:p>
      </xdr:txBody>
    </xdr:sp>
    <xdr:clientData/>
  </xdr:twoCellAnchor>
  <xdr:twoCellAnchor>
    <xdr:from>
      <xdr:col>2</xdr:col>
      <xdr:colOff>5292</xdr:colOff>
      <xdr:row>27</xdr:row>
      <xdr:rowOff>14554</xdr:rowOff>
    </xdr:from>
    <xdr:to>
      <xdr:col>3</xdr:col>
      <xdr:colOff>1238250</xdr:colOff>
      <xdr:row>27</xdr:row>
      <xdr:rowOff>232833</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472017" y="4843729"/>
          <a:ext cx="1623483" cy="2182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t>選択肢及び留意事項</a:t>
          </a:r>
          <a:endParaRPr kumimoji="1" lang="en-US" altLang="ja-JP"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180972</xdr:colOff>
      <xdr:row>20</xdr:row>
      <xdr:rowOff>10586</xdr:rowOff>
    </xdr:from>
    <xdr:to>
      <xdr:col>17</xdr:col>
      <xdr:colOff>31750</xdr:colOff>
      <xdr:row>20</xdr:row>
      <xdr:rowOff>304800</xdr:rowOff>
    </xdr:to>
    <xdr:sp macro="" textlink="">
      <xdr:nvSpPr>
        <xdr:cNvPr id="2" name="大かっこ 1">
          <a:extLst>
            <a:ext uri="{FF2B5EF4-FFF2-40B4-BE49-F238E27FC236}">
              <a16:creationId xmlns:a16="http://schemas.microsoft.com/office/drawing/2014/main" id="{00000000-0008-0000-0500-000002000000}"/>
            </a:ext>
          </a:extLst>
        </xdr:cNvPr>
        <xdr:cNvSpPr/>
      </xdr:nvSpPr>
      <xdr:spPr>
        <a:xfrm>
          <a:off x="3390897" y="5230286"/>
          <a:ext cx="3841753" cy="294214"/>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ctr"/>
        <a:lstStyle/>
        <a:p>
          <a:r>
            <a:rPr lang="ja-JP" altLang="en-US"/>
            <a:t>ア：剪定枝　イ：</a:t>
          </a:r>
          <a:r>
            <a:rPr lang="ja-JP" altLang="en-US">
              <a:solidFill>
                <a:sysClr val="windowText" lastClr="000000"/>
              </a:solidFill>
            </a:rPr>
            <a:t>ダム</a:t>
          </a:r>
          <a:r>
            <a:rPr lang="ja-JP" altLang="en-US"/>
            <a:t>流木　ウ：その他</a:t>
          </a:r>
        </a:p>
      </xdr:txBody>
    </xdr:sp>
    <xdr:clientData/>
  </xdr:twoCellAnchor>
  <xdr:twoCellAnchor>
    <xdr:from>
      <xdr:col>5</xdr:col>
      <xdr:colOff>104783</xdr:colOff>
      <xdr:row>14</xdr:row>
      <xdr:rowOff>129116</xdr:rowOff>
    </xdr:from>
    <xdr:to>
      <xdr:col>5</xdr:col>
      <xdr:colOff>294222</xdr:colOff>
      <xdr:row>15</xdr:row>
      <xdr:rowOff>264583</xdr:rowOff>
    </xdr:to>
    <xdr:sp macro="" textlink="">
      <xdr:nvSpPr>
        <xdr:cNvPr id="3" name="下矢印 2">
          <a:extLst>
            <a:ext uri="{FF2B5EF4-FFF2-40B4-BE49-F238E27FC236}">
              <a16:creationId xmlns:a16="http://schemas.microsoft.com/office/drawing/2014/main" id="{00000000-0008-0000-0500-000003000000}"/>
            </a:ext>
          </a:extLst>
        </xdr:cNvPr>
        <xdr:cNvSpPr/>
      </xdr:nvSpPr>
      <xdr:spPr>
        <a:xfrm rot="16200000">
          <a:off x="2579694" y="3578755"/>
          <a:ext cx="345017" cy="189439"/>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95250</xdr:colOff>
      <xdr:row>18</xdr:row>
      <xdr:rowOff>38107</xdr:rowOff>
    </xdr:from>
    <xdr:to>
      <xdr:col>7</xdr:col>
      <xdr:colOff>66675</xdr:colOff>
      <xdr:row>19</xdr:row>
      <xdr:rowOff>180980</xdr:rowOff>
    </xdr:to>
    <xdr:sp macro="" textlink="">
      <xdr:nvSpPr>
        <xdr:cNvPr id="4" name="屈折矢印 3">
          <a:extLst>
            <a:ext uri="{FF2B5EF4-FFF2-40B4-BE49-F238E27FC236}">
              <a16:creationId xmlns:a16="http://schemas.microsoft.com/office/drawing/2014/main" id="{00000000-0008-0000-0500-000004000000}"/>
            </a:ext>
          </a:extLst>
        </xdr:cNvPr>
        <xdr:cNvSpPr/>
      </xdr:nvSpPr>
      <xdr:spPr>
        <a:xfrm rot="5400000">
          <a:off x="3005139" y="4900618"/>
          <a:ext cx="304798" cy="238125"/>
        </a:xfrm>
        <a:prstGeom prst="bentUpArrow">
          <a:avLst>
            <a:gd name="adj1" fmla="val 25000"/>
            <a:gd name="adj2" fmla="val 25000"/>
            <a:gd name="adj3" fmla="val 24999"/>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17</xdr:col>
      <xdr:colOff>222251</xdr:colOff>
      <xdr:row>20</xdr:row>
      <xdr:rowOff>31751</xdr:rowOff>
    </xdr:from>
    <xdr:to>
      <xdr:col>18</xdr:col>
      <xdr:colOff>197909</xdr:colOff>
      <xdr:row>20</xdr:row>
      <xdr:rowOff>341842</xdr:rowOff>
    </xdr:to>
    <xdr:sp macro="" textlink="">
      <xdr:nvSpPr>
        <xdr:cNvPr id="5" name="右矢印 4">
          <a:extLst>
            <a:ext uri="{FF2B5EF4-FFF2-40B4-BE49-F238E27FC236}">
              <a16:creationId xmlns:a16="http://schemas.microsoft.com/office/drawing/2014/main" id="{00000000-0008-0000-0500-000005000000}"/>
            </a:ext>
          </a:extLst>
        </xdr:cNvPr>
        <xdr:cNvSpPr/>
      </xdr:nvSpPr>
      <xdr:spPr>
        <a:xfrm>
          <a:off x="7423151" y="5251451"/>
          <a:ext cx="375708" cy="310091"/>
        </a:xfrm>
        <a:prstGeom prst="rightArrow">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413374</xdr:colOff>
      <xdr:row>22</xdr:row>
      <xdr:rowOff>145678</xdr:rowOff>
    </xdr:from>
    <xdr:to>
      <xdr:col>4</xdr:col>
      <xdr:colOff>614457</xdr:colOff>
      <xdr:row>23</xdr:row>
      <xdr:rowOff>62257</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354668" y="5815854"/>
          <a:ext cx="851024" cy="20793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t>留意事項</a:t>
          </a:r>
          <a:endParaRPr kumimoji="1" lang="en-US" altLang="ja-JP" sz="1100"/>
        </a:p>
      </xdr:txBody>
    </xdr:sp>
    <xdr:clientData/>
  </xdr:twoCellAnchor>
  <xdr:twoCellAnchor>
    <xdr:from>
      <xdr:col>5</xdr:col>
      <xdr:colOff>74081</xdr:colOff>
      <xdr:row>27</xdr:row>
      <xdr:rowOff>0</xdr:rowOff>
    </xdr:from>
    <xdr:to>
      <xdr:col>5</xdr:col>
      <xdr:colOff>263520</xdr:colOff>
      <xdr:row>27</xdr:row>
      <xdr:rowOff>347134</xdr:rowOff>
    </xdr:to>
    <xdr:sp macro="" textlink="">
      <xdr:nvSpPr>
        <xdr:cNvPr id="7" name="下矢印 6">
          <a:extLst>
            <a:ext uri="{FF2B5EF4-FFF2-40B4-BE49-F238E27FC236}">
              <a16:creationId xmlns:a16="http://schemas.microsoft.com/office/drawing/2014/main" id="{00000000-0008-0000-0500-000007000000}"/>
            </a:ext>
          </a:extLst>
        </xdr:cNvPr>
        <xdr:cNvSpPr/>
      </xdr:nvSpPr>
      <xdr:spPr>
        <a:xfrm rot="16200000">
          <a:off x="2547934" y="7374997"/>
          <a:ext cx="347134" cy="189439"/>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114305</xdr:colOff>
      <xdr:row>10</xdr:row>
      <xdr:rowOff>47626</xdr:rowOff>
    </xdr:from>
    <xdr:to>
      <xdr:col>6</xdr:col>
      <xdr:colOff>285753</xdr:colOff>
      <xdr:row>10</xdr:row>
      <xdr:rowOff>295278</xdr:rowOff>
    </xdr:to>
    <xdr:sp macro="" textlink="">
      <xdr:nvSpPr>
        <xdr:cNvPr id="2" name="下矢印 1">
          <a:extLst>
            <a:ext uri="{FF2B5EF4-FFF2-40B4-BE49-F238E27FC236}">
              <a16:creationId xmlns:a16="http://schemas.microsoft.com/office/drawing/2014/main" id="{00000000-0008-0000-0600-000002000000}"/>
            </a:ext>
          </a:extLst>
        </xdr:cNvPr>
        <xdr:cNvSpPr/>
      </xdr:nvSpPr>
      <xdr:spPr>
        <a:xfrm rot="16200000">
          <a:off x="2676528" y="2476503"/>
          <a:ext cx="247652" cy="171448"/>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104778</xdr:colOff>
      <xdr:row>21</xdr:row>
      <xdr:rowOff>47625</xdr:rowOff>
    </xdr:from>
    <xdr:to>
      <xdr:col>6</xdr:col>
      <xdr:colOff>285753</xdr:colOff>
      <xdr:row>21</xdr:row>
      <xdr:rowOff>304802</xdr:rowOff>
    </xdr:to>
    <xdr:sp macro="" textlink="">
      <xdr:nvSpPr>
        <xdr:cNvPr id="3" name="下矢印 2">
          <a:extLst>
            <a:ext uri="{FF2B5EF4-FFF2-40B4-BE49-F238E27FC236}">
              <a16:creationId xmlns:a16="http://schemas.microsoft.com/office/drawing/2014/main" id="{00000000-0008-0000-0600-000003000000}"/>
            </a:ext>
          </a:extLst>
        </xdr:cNvPr>
        <xdr:cNvSpPr/>
      </xdr:nvSpPr>
      <xdr:spPr>
        <a:xfrm rot="16200000">
          <a:off x="2667002" y="5095876"/>
          <a:ext cx="257177" cy="180975"/>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21166</xdr:colOff>
      <xdr:row>12</xdr:row>
      <xdr:rowOff>93134</xdr:rowOff>
    </xdr:from>
    <xdr:to>
      <xdr:col>20</xdr:col>
      <xdr:colOff>402167</xdr:colOff>
      <xdr:row>15</xdr:row>
      <xdr:rowOff>137584</xdr:rowOff>
    </xdr:to>
    <xdr:sp macro="" textlink="">
      <xdr:nvSpPr>
        <xdr:cNvPr id="4" name="大かっこ 3">
          <a:extLst>
            <a:ext uri="{FF2B5EF4-FFF2-40B4-BE49-F238E27FC236}">
              <a16:creationId xmlns:a16="http://schemas.microsoft.com/office/drawing/2014/main" id="{00000000-0008-0000-0600-000004000000}"/>
            </a:ext>
          </a:extLst>
        </xdr:cNvPr>
        <xdr:cNvSpPr/>
      </xdr:nvSpPr>
      <xdr:spPr>
        <a:xfrm>
          <a:off x="5964766" y="2998259"/>
          <a:ext cx="4429126" cy="711200"/>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ctr"/>
        <a:lstStyle/>
        <a:p>
          <a:pPr algn="l"/>
          <a:r>
            <a:rPr kumimoji="1" lang="ja-JP" altLang="en-US" sz="1100"/>
            <a:t>ア：</a:t>
          </a:r>
          <a:r>
            <a:rPr kumimoji="1" lang="ja-JP" altLang="en-US" sz="1100">
              <a:solidFill>
                <a:sysClr val="windowText" lastClr="000000"/>
              </a:solidFill>
            </a:rPr>
            <a:t>ＰＫＳ（ヤシ殻）</a:t>
          </a:r>
          <a:r>
            <a:rPr kumimoji="1" lang="ja-JP" altLang="en-US" sz="1100" baseline="0">
              <a:solidFill>
                <a:sysClr val="windowText" lastClr="000000"/>
              </a:solidFill>
            </a:rPr>
            <a:t>　</a:t>
          </a:r>
          <a:r>
            <a:rPr kumimoji="1" lang="ja-JP" altLang="en-US" sz="1100">
              <a:solidFill>
                <a:sysClr val="windowText" lastClr="000000"/>
              </a:solidFill>
            </a:rPr>
            <a:t>イ：</a:t>
          </a:r>
          <a:r>
            <a:rPr kumimoji="1" lang="ja-JP" altLang="ja-JP" sz="1100">
              <a:solidFill>
                <a:sysClr val="windowText" lastClr="000000"/>
              </a:solidFill>
              <a:effectLst/>
              <a:latin typeface="+mn-lt"/>
              <a:ea typeface="+mn-ea"/>
              <a:cs typeface="+mn-cs"/>
            </a:rPr>
            <a:t>廃棄物固形燃料</a:t>
          </a:r>
          <a:r>
            <a:rPr kumimoji="1" lang="ja-JP" altLang="en-US" sz="1100">
              <a:solidFill>
                <a:sysClr val="windowText" lastClr="000000"/>
              </a:solidFill>
            </a:rPr>
            <a:t>　ウ：</a:t>
          </a:r>
          <a:r>
            <a:rPr kumimoji="1" lang="ja-JP" altLang="ja-JP" sz="1100">
              <a:solidFill>
                <a:sysClr val="windowText" lastClr="000000"/>
              </a:solidFill>
              <a:effectLst/>
              <a:latin typeface="+mn-lt"/>
              <a:ea typeface="+mn-ea"/>
              <a:cs typeface="+mn-cs"/>
            </a:rPr>
            <a:t>バイオディーゼル燃料</a:t>
          </a:r>
          <a:r>
            <a:rPr kumimoji="1" lang="ja-JP" altLang="en-US" sz="110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 </a:t>
          </a:r>
          <a:r>
            <a:rPr kumimoji="1" lang="ja-JP" altLang="en-US" sz="1100"/>
            <a:t>エ：メタンガス　オ：</a:t>
          </a:r>
          <a:r>
            <a:rPr kumimoji="1" lang="ja-JP" altLang="ja-JP" sz="1100">
              <a:solidFill>
                <a:schemeClr val="tx1"/>
              </a:solidFill>
              <a:effectLst/>
              <a:latin typeface="+mn-lt"/>
              <a:ea typeface="+mn-ea"/>
              <a:cs typeface="+mn-cs"/>
            </a:rPr>
            <a:t>もみ殻</a:t>
          </a:r>
          <a:r>
            <a:rPr kumimoji="0" lang="ja-JP" altLang="en-US" sz="1100">
              <a:solidFill>
                <a:schemeClr val="tx1"/>
              </a:solidFill>
              <a:effectLst/>
              <a:latin typeface="+mn-lt"/>
              <a:ea typeface="+mn-ea"/>
              <a:cs typeface="+mn-cs"/>
            </a:rPr>
            <a:t>　カ：</a:t>
          </a:r>
          <a:r>
            <a:rPr kumimoji="1" lang="ja-JP" altLang="ja-JP" sz="1100">
              <a:solidFill>
                <a:schemeClr val="tx1"/>
              </a:solidFill>
              <a:effectLst/>
              <a:latin typeface="+mn-lt"/>
              <a:ea typeface="+mn-ea"/>
              <a:cs typeface="+mn-cs"/>
            </a:rPr>
            <a:t>タイヤ</a:t>
          </a:r>
          <a:r>
            <a:rPr kumimoji="1" lang="ja-JP" altLang="en-US" sz="1100"/>
            <a:t>　キ：その他　</a:t>
          </a:r>
        </a:p>
      </xdr:txBody>
    </xdr:sp>
    <xdr:clientData/>
  </xdr:twoCellAnchor>
  <xdr:twoCellAnchor>
    <xdr:from>
      <xdr:col>15</xdr:col>
      <xdr:colOff>37046</xdr:colOff>
      <xdr:row>24</xdr:row>
      <xdr:rowOff>0</xdr:rowOff>
    </xdr:from>
    <xdr:to>
      <xdr:col>20</xdr:col>
      <xdr:colOff>423333</xdr:colOff>
      <xdr:row>26</xdr:row>
      <xdr:rowOff>306917</xdr:rowOff>
    </xdr:to>
    <xdr:sp macro="" textlink="">
      <xdr:nvSpPr>
        <xdr:cNvPr id="5" name="大かっこ 4">
          <a:extLst>
            <a:ext uri="{FF2B5EF4-FFF2-40B4-BE49-F238E27FC236}">
              <a16:creationId xmlns:a16="http://schemas.microsoft.com/office/drawing/2014/main" id="{00000000-0008-0000-0600-000005000000}"/>
            </a:ext>
          </a:extLst>
        </xdr:cNvPr>
        <xdr:cNvSpPr/>
      </xdr:nvSpPr>
      <xdr:spPr>
        <a:xfrm>
          <a:off x="5980646" y="5829300"/>
          <a:ext cx="4434412" cy="697442"/>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ctr"/>
        <a:lstStyle/>
        <a:p>
          <a:pPr algn="l"/>
          <a:r>
            <a:rPr kumimoji="1" lang="ja-JP" altLang="en-US" sz="1100"/>
            <a:t>ア：灯油　イ：重油　</a:t>
          </a:r>
          <a:r>
            <a:rPr kumimoji="1" lang="ja-JP" altLang="en-US" sz="1100">
              <a:solidFill>
                <a:schemeClr val="tx1"/>
              </a:solidFill>
              <a:effectLst/>
              <a:latin typeface="+mn-lt"/>
              <a:ea typeface="+mn-ea"/>
              <a:cs typeface="+mn-cs"/>
            </a:rPr>
            <a:t>ウ</a:t>
          </a:r>
          <a:r>
            <a:rPr kumimoji="1" lang="ja-JP" altLang="ja-JP" sz="1100">
              <a:solidFill>
                <a:schemeClr val="tx1"/>
              </a:solidFill>
              <a:effectLst/>
              <a:latin typeface="+mn-lt"/>
              <a:ea typeface="+mn-ea"/>
              <a:cs typeface="+mn-cs"/>
            </a:rPr>
            <a:t>：石炭</a:t>
          </a:r>
          <a:r>
            <a:rPr kumimoji="1" lang="ja-JP" altLang="en-US" sz="1100">
              <a:solidFill>
                <a:schemeClr val="tx1"/>
              </a:solidFill>
              <a:effectLst/>
              <a:latin typeface="+mn-lt"/>
              <a:ea typeface="+mn-ea"/>
              <a:cs typeface="+mn-cs"/>
            </a:rPr>
            <a:t>　エ</a:t>
          </a:r>
          <a:r>
            <a:rPr kumimoji="1" lang="ja-JP" altLang="en-US" sz="1100"/>
            <a:t>：液化天然ガス　オ：液化石油ガス　</a:t>
          </a:r>
          <a:endParaRPr kumimoji="1" lang="en-US" altLang="ja-JP" sz="1100"/>
        </a:p>
        <a:p>
          <a:pPr algn="l"/>
          <a:r>
            <a:rPr kumimoji="1" lang="ja-JP" altLang="en-US" sz="1100"/>
            <a:t>カ：その他　</a:t>
          </a:r>
        </a:p>
      </xdr:txBody>
    </xdr:sp>
    <xdr:clientData/>
  </xdr:twoCellAnchor>
  <xdr:twoCellAnchor>
    <xdr:from>
      <xdr:col>6</xdr:col>
      <xdr:colOff>123825</xdr:colOff>
      <xdr:row>6</xdr:row>
      <xdr:rowOff>38100</xdr:rowOff>
    </xdr:from>
    <xdr:to>
      <xdr:col>6</xdr:col>
      <xdr:colOff>295273</xdr:colOff>
      <xdr:row>6</xdr:row>
      <xdr:rowOff>285752</xdr:rowOff>
    </xdr:to>
    <xdr:sp macro="" textlink="">
      <xdr:nvSpPr>
        <xdr:cNvPr id="6" name="下矢印 5">
          <a:extLst>
            <a:ext uri="{FF2B5EF4-FFF2-40B4-BE49-F238E27FC236}">
              <a16:creationId xmlns:a16="http://schemas.microsoft.com/office/drawing/2014/main" id="{00000000-0008-0000-0600-000006000000}"/>
            </a:ext>
          </a:extLst>
        </xdr:cNvPr>
        <xdr:cNvSpPr/>
      </xdr:nvSpPr>
      <xdr:spPr>
        <a:xfrm rot="16200000">
          <a:off x="2686048" y="1438277"/>
          <a:ext cx="247652" cy="171448"/>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10583</xdr:colOff>
      <xdr:row>11</xdr:row>
      <xdr:rowOff>1</xdr:rowOff>
    </xdr:from>
    <xdr:to>
      <xdr:col>15</xdr:col>
      <xdr:colOff>693208</xdr:colOff>
      <xdr:row>12</xdr:row>
      <xdr:rowOff>52917</xdr:rowOff>
    </xdr:to>
    <xdr:sp macro="" textlink="">
      <xdr:nvSpPr>
        <xdr:cNvPr id="7" name="テキスト ボックス 6">
          <a:extLst>
            <a:ext uri="{FF2B5EF4-FFF2-40B4-BE49-F238E27FC236}">
              <a16:creationId xmlns:a16="http://schemas.microsoft.com/office/drawing/2014/main" id="{00000000-0008-0000-0600-000007000000}"/>
            </a:ext>
          </a:extLst>
        </xdr:cNvPr>
        <xdr:cNvSpPr txBox="1"/>
      </xdr:nvSpPr>
      <xdr:spPr>
        <a:xfrm>
          <a:off x="5954183" y="2724151"/>
          <a:ext cx="682625" cy="23389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300"/>
            </a:lnSpc>
          </a:pPr>
          <a:r>
            <a:rPr kumimoji="1" lang="ja-JP" altLang="en-US" sz="1100"/>
            <a:t>選択肢</a:t>
          </a:r>
          <a:endParaRPr kumimoji="1" lang="en-US" altLang="ja-JP" sz="1100"/>
        </a:p>
      </xdr:txBody>
    </xdr:sp>
    <xdr:clientData/>
  </xdr:twoCellAnchor>
  <xdr:twoCellAnchor>
    <xdr:from>
      <xdr:col>15</xdr:col>
      <xdr:colOff>10584</xdr:colOff>
      <xdr:row>23</xdr:row>
      <xdr:rowOff>74085</xdr:rowOff>
    </xdr:from>
    <xdr:to>
      <xdr:col>15</xdr:col>
      <xdr:colOff>719667</xdr:colOff>
      <xdr:row>23</xdr:row>
      <xdr:rowOff>296335</xdr:rowOff>
    </xdr:to>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5954184" y="5598585"/>
          <a:ext cx="709083" cy="22225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t>選択肢</a:t>
          </a:r>
          <a:endParaRPr kumimoji="1" lang="en-US" altLang="ja-JP" sz="1100"/>
        </a:p>
      </xdr:txBody>
    </xdr:sp>
    <xdr:clientData/>
  </xdr:twoCellAnchor>
  <xdr:twoCellAnchor>
    <xdr:from>
      <xdr:col>6</xdr:col>
      <xdr:colOff>116417</xdr:colOff>
      <xdr:row>26</xdr:row>
      <xdr:rowOff>84667</xdr:rowOff>
    </xdr:from>
    <xdr:to>
      <xdr:col>6</xdr:col>
      <xdr:colOff>297392</xdr:colOff>
      <xdr:row>26</xdr:row>
      <xdr:rowOff>341844</xdr:rowOff>
    </xdr:to>
    <xdr:sp macro="" textlink="">
      <xdr:nvSpPr>
        <xdr:cNvPr id="9" name="下矢印 8">
          <a:extLst>
            <a:ext uri="{FF2B5EF4-FFF2-40B4-BE49-F238E27FC236}">
              <a16:creationId xmlns:a16="http://schemas.microsoft.com/office/drawing/2014/main" id="{00000000-0008-0000-0600-000009000000}"/>
            </a:ext>
          </a:extLst>
        </xdr:cNvPr>
        <xdr:cNvSpPr/>
      </xdr:nvSpPr>
      <xdr:spPr>
        <a:xfrm rot="16200000">
          <a:off x="2678641" y="6342593"/>
          <a:ext cx="257177" cy="180975"/>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105833</xdr:colOff>
      <xdr:row>15</xdr:row>
      <xdr:rowOff>84667</xdr:rowOff>
    </xdr:from>
    <xdr:to>
      <xdr:col>6</xdr:col>
      <xdr:colOff>277281</xdr:colOff>
      <xdr:row>15</xdr:row>
      <xdr:rowOff>332319</xdr:rowOff>
    </xdr:to>
    <xdr:sp macro="" textlink="">
      <xdr:nvSpPr>
        <xdr:cNvPr id="10" name="下矢印 9">
          <a:extLst>
            <a:ext uri="{FF2B5EF4-FFF2-40B4-BE49-F238E27FC236}">
              <a16:creationId xmlns:a16="http://schemas.microsoft.com/office/drawing/2014/main" id="{00000000-0008-0000-0600-00000A000000}"/>
            </a:ext>
          </a:extLst>
        </xdr:cNvPr>
        <xdr:cNvSpPr/>
      </xdr:nvSpPr>
      <xdr:spPr>
        <a:xfrm rot="16200000">
          <a:off x="2668056" y="3694644"/>
          <a:ext cx="247652" cy="171448"/>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266699</xdr:colOff>
      <xdr:row>24</xdr:row>
      <xdr:rowOff>10585</xdr:rowOff>
    </xdr:from>
    <xdr:to>
      <xdr:col>15</xdr:col>
      <xdr:colOff>317500</xdr:colOff>
      <xdr:row>25</xdr:row>
      <xdr:rowOff>9525</xdr:rowOff>
    </xdr:to>
    <xdr:sp macro="" textlink="">
      <xdr:nvSpPr>
        <xdr:cNvPr id="2" name="大かっこ 1">
          <a:extLst>
            <a:ext uri="{FF2B5EF4-FFF2-40B4-BE49-F238E27FC236}">
              <a16:creationId xmlns:a16="http://schemas.microsoft.com/office/drawing/2014/main" id="{00000000-0008-0000-0700-000002000000}"/>
            </a:ext>
          </a:extLst>
        </xdr:cNvPr>
        <xdr:cNvSpPr/>
      </xdr:nvSpPr>
      <xdr:spPr>
        <a:xfrm>
          <a:off x="3305174" y="5201710"/>
          <a:ext cx="3775076" cy="418040"/>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horzOverflow="clip" rtlCol="0" anchor="ctr"/>
        <a:lstStyle/>
        <a:p>
          <a:r>
            <a:rPr lang="ja-JP" altLang="en-US"/>
            <a:t>ア：剪定枝　イ：</a:t>
          </a:r>
          <a:r>
            <a:rPr lang="ja-JP" altLang="en-US">
              <a:solidFill>
                <a:sysClr val="windowText" lastClr="000000"/>
              </a:solidFill>
            </a:rPr>
            <a:t>ダム</a:t>
          </a:r>
          <a:r>
            <a:rPr lang="ja-JP" altLang="en-US"/>
            <a:t>流木　ウ：その他　</a:t>
          </a:r>
        </a:p>
      </xdr:txBody>
    </xdr:sp>
    <xdr:clientData/>
  </xdr:twoCellAnchor>
  <xdr:twoCellAnchor>
    <xdr:from>
      <xdr:col>5</xdr:col>
      <xdr:colOff>65616</xdr:colOff>
      <xdr:row>15</xdr:row>
      <xdr:rowOff>28574</xdr:rowOff>
    </xdr:from>
    <xdr:to>
      <xdr:col>5</xdr:col>
      <xdr:colOff>255055</xdr:colOff>
      <xdr:row>16</xdr:row>
      <xdr:rowOff>164041</xdr:rowOff>
    </xdr:to>
    <xdr:sp macro="" textlink="">
      <xdr:nvSpPr>
        <xdr:cNvPr id="3" name="下矢印 2">
          <a:extLst>
            <a:ext uri="{FF2B5EF4-FFF2-40B4-BE49-F238E27FC236}">
              <a16:creationId xmlns:a16="http://schemas.microsoft.com/office/drawing/2014/main" id="{00000000-0008-0000-0700-000003000000}"/>
            </a:ext>
          </a:extLst>
        </xdr:cNvPr>
        <xdr:cNvSpPr/>
      </xdr:nvSpPr>
      <xdr:spPr>
        <a:xfrm rot="16200000">
          <a:off x="2435752" y="3411538"/>
          <a:ext cx="345017" cy="189439"/>
        </a:xfrm>
        <a:prstGeom prst="downArrow">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95250</xdr:colOff>
      <xdr:row>22</xdr:row>
      <xdr:rowOff>38101</xdr:rowOff>
    </xdr:from>
    <xdr:to>
      <xdr:col>7</xdr:col>
      <xdr:colOff>66675</xdr:colOff>
      <xdr:row>23</xdr:row>
      <xdr:rowOff>171449</xdr:rowOff>
    </xdr:to>
    <xdr:sp macro="" textlink="">
      <xdr:nvSpPr>
        <xdr:cNvPr id="4" name="屈折矢印 3">
          <a:extLst>
            <a:ext uri="{FF2B5EF4-FFF2-40B4-BE49-F238E27FC236}">
              <a16:creationId xmlns:a16="http://schemas.microsoft.com/office/drawing/2014/main" id="{00000000-0008-0000-0700-000004000000}"/>
            </a:ext>
          </a:extLst>
        </xdr:cNvPr>
        <xdr:cNvSpPr/>
      </xdr:nvSpPr>
      <xdr:spPr>
        <a:xfrm rot="5400000">
          <a:off x="2833689" y="4843462"/>
          <a:ext cx="304798" cy="238125"/>
        </a:xfrm>
        <a:prstGeom prst="bentUpArrow">
          <a:avLst>
            <a:gd name="adj1" fmla="val 25000"/>
            <a:gd name="adj2" fmla="val 25000"/>
            <a:gd name="adj3" fmla="val 24999"/>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179916</xdr:colOff>
      <xdr:row>23</xdr:row>
      <xdr:rowOff>84666</xdr:rowOff>
    </xdr:from>
    <xdr:to>
      <xdr:col>16</xdr:col>
      <xdr:colOff>513292</xdr:colOff>
      <xdr:row>24</xdr:row>
      <xdr:rowOff>151341</xdr:rowOff>
    </xdr:to>
    <xdr:sp macro="" textlink="">
      <xdr:nvSpPr>
        <xdr:cNvPr id="5" name="右矢印 4">
          <a:extLst>
            <a:ext uri="{FF2B5EF4-FFF2-40B4-BE49-F238E27FC236}">
              <a16:creationId xmlns:a16="http://schemas.microsoft.com/office/drawing/2014/main" id="{00000000-0008-0000-0700-000005000000}"/>
            </a:ext>
          </a:extLst>
        </xdr:cNvPr>
        <xdr:cNvSpPr/>
      </xdr:nvSpPr>
      <xdr:spPr>
        <a:xfrm>
          <a:off x="7285566" y="5028141"/>
          <a:ext cx="333376" cy="314325"/>
        </a:xfrm>
        <a:prstGeom prst="rightArrow">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703793</xdr:colOff>
      <xdr:row>25</xdr:row>
      <xdr:rowOff>102660</xdr:rowOff>
    </xdr:from>
    <xdr:to>
      <xdr:col>5</xdr:col>
      <xdr:colOff>10584</xdr:colOff>
      <xdr:row>26</xdr:row>
      <xdr:rowOff>222249</xdr:rowOff>
    </xdr:to>
    <xdr:sp macro="" textlink="">
      <xdr:nvSpPr>
        <xdr:cNvPr id="6" name="テキスト ボックス 5">
          <a:extLst>
            <a:ext uri="{FF2B5EF4-FFF2-40B4-BE49-F238E27FC236}">
              <a16:creationId xmlns:a16="http://schemas.microsoft.com/office/drawing/2014/main" id="{00000000-0008-0000-0700-000006000000}"/>
            </a:ext>
          </a:extLst>
        </xdr:cNvPr>
        <xdr:cNvSpPr txBox="1"/>
      </xdr:nvSpPr>
      <xdr:spPr>
        <a:xfrm>
          <a:off x="1503893" y="5712885"/>
          <a:ext cx="954616" cy="2529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t>留意事項</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9050">
          <a:solidFill>
            <a:schemeClr val="tx1"/>
          </a:solidFill>
        </a:ln>
      </a:spPr>
      <a:bodyPr vertOverflow="clip" horzOverflow="clip" rtlCol="0" anchor="ctr"/>
      <a:lstStyle>
        <a:defPPr algn="l">
          <a:defRPr kumimoji="1" sz="1100">
            <a:solidFill>
              <a:srgbClr val="0033CC"/>
            </a:solidFill>
          </a:defRPr>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Y60"/>
  <sheetViews>
    <sheetView showGridLines="0" tabSelected="1" view="pageBreakPreview" topLeftCell="A22" zoomScaleNormal="90" zoomScaleSheetLayoutView="100" workbookViewId="0">
      <selection activeCell="T50" sqref="T50:W51"/>
    </sheetView>
  </sheetViews>
  <sheetFormatPr defaultRowHeight="13.5"/>
  <cols>
    <col min="1" max="41" width="2.125" customWidth="1"/>
    <col min="42" max="42" width="1.125" customWidth="1"/>
    <col min="51" max="51" width="9.875" customWidth="1"/>
  </cols>
  <sheetData>
    <row r="1" spans="1:51" ht="14.25" thickBot="1">
      <c r="A1" s="265" t="s">
        <v>3</v>
      </c>
      <c r="B1" s="265"/>
      <c r="C1" s="265"/>
      <c r="D1" s="265"/>
      <c r="E1" s="265"/>
      <c r="F1" s="265"/>
      <c r="AD1" s="266" t="s">
        <v>141</v>
      </c>
      <c r="AE1" s="266"/>
      <c r="AF1" s="266"/>
      <c r="AG1" s="266"/>
      <c r="AH1" s="266"/>
      <c r="AI1" s="266"/>
      <c r="AJ1" s="266"/>
      <c r="AK1" s="266"/>
      <c r="AL1" s="266"/>
      <c r="AM1" s="266"/>
      <c r="AN1" s="266"/>
      <c r="AO1" s="266"/>
      <c r="AP1" s="49"/>
    </row>
    <row r="2" spans="1:51">
      <c r="A2" s="267" t="s">
        <v>2</v>
      </c>
      <c r="B2" s="267"/>
      <c r="C2" s="267"/>
      <c r="D2" s="267"/>
      <c r="E2" s="267"/>
      <c r="F2" s="267"/>
      <c r="AD2" s="268" t="s">
        <v>142</v>
      </c>
      <c r="AE2" s="268"/>
      <c r="AF2" s="268"/>
      <c r="AG2" s="268"/>
      <c r="AH2" s="269" t="s">
        <v>49</v>
      </c>
      <c r="AI2" s="269"/>
      <c r="AJ2" s="269"/>
      <c r="AK2" s="269"/>
      <c r="AL2" s="269" t="s">
        <v>4</v>
      </c>
      <c r="AM2" s="269"/>
      <c r="AN2" s="269"/>
      <c r="AO2" s="269"/>
      <c r="AP2" s="50"/>
      <c r="AR2" s="375" t="s">
        <v>524</v>
      </c>
      <c r="AS2" s="375"/>
      <c r="AT2" s="376"/>
      <c r="AU2" s="377">
        <v>2025</v>
      </c>
      <c r="AV2" s="379" t="s">
        <v>525</v>
      </c>
      <c r="AW2" s="380" t="str">
        <f>SUBSTITUTE(TEXT($AU$2&amp;"/1/1","ggge"),$AV$2,"")</f>
        <v>7</v>
      </c>
      <c r="AX2" s="381" t="s">
        <v>526</v>
      </c>
      <c r="AY2" s="381"/>
    </row>
    <row r="3" spans="1:51" ht="14.25" thickBot="1">
      <c r="AD3" s="264"/>
      <c r="AE3" s="264"/>
      <c r="AF3" s="264"/>
      <c r="AG3" s="264"/>
      <c r="AH3" s="264"/>
      <c r="AI3" s="264"/>
      <c r="AJ3" s="264"/>
      <c r="AK3" s="264"/>
      <c r="AL3" s="264"/>
      <c r="AM3" s="264"/>
      <c r="AN3" s="264"/>
      <c r="AO3" s="264"/>
      <c r="AP3" s="49"/>
      <c r="AR3" s="375"/>
      <c r="AS3" s="375"/>
      <c r="AT3" s="376"/>
      <c r="AU3" s="378"/>
      <c r="AV3" s="379"/>
      <c r="AW3" s="380"/>
      <c r="AX3" s="381"/>
      <c r="AY3" s="381"/>
    </row>
    <row r="5" spans="1:51" ht="13.5" customHeight="1">
      <c r="A5" s="51"/>
      <c r="B5" s="51"/>
      <c r="C5" s="51"/>
      <c r="D5" s="51"/>
      <c r="E5" s="51"/>
      <c r="F5" s="51"/>
      <c r="G5" s="51"/>
      <c r="H5" s="51"/>
      <c r="I5" s="51"/>
      <c r="J5" s="51"/>
      <c r="K5" s="51"/>
      <c r="L5" s="51"/>
      <c r="M5" s="51"/>
      <c r="O5" s="272" t="s">
        <v>380</v>
      </c>
      <c r="P5" s="272"/>
      <c r="Q5" s="272"/>
      <c r="R5" s="272"/>
      <c r="S5" s="272"/>
      <c r="T5" s="272" t="str">
        <f>$AW$2</f>
        <v>7</v>
      </c>
      <c r="U5" s="272"/>
      <c r="V5" s="272"/>
      <c r="W5" s="272"/>
      <c r="X5" s="272"/>
      <c r="Y5" s="272" t="s">
        <v>143</v>
      </c>
      <c r="Z5" s="272"/>
      <c r="AD5" s="51"/>
      <c r="AE5" s="51"/>
      <c r="AF5" s="51"/>
      <c r="AO5" s="51"/>
      <c r="AP5" s="51"/>
      <c r="AQ5" s="52"/>
    </row>
    <row r="6" spans="1:51" ht="13.5" customHeight="1">
      <c r="A6" s="51"/>
      <c r="B6" s="51"/>
      <c r="C6" s="51"/>
      <c r="D6" s="51"/>
      <c r="E6" s="51"/>
      <c r="F6" s="51"/>
      <c r="G6" s="51"/>
      <c r="H6" s="51"/>
      <c r="I6" s="51"/>
      <c r="J6" s="51"/>
      <c r="K6" s="51"/>
      <c r="L6" s="51"/>
      <c r="M6" s="51"/>
      <c r="O6" s="272"/>
      <c r="P6" s="272"/>
      <c r="Q6" s="272"/>
      <c r="R6" s="272"/>
      <c r="S6" s="272"/>
      <c r="T6" s="272"/>
      <c r="U6" s="272"/>
      <c r="V6" s="272"/>
      <c r="W6" s="272"/>
      <c r="X6" s="272"/>
      <c r="Y6" s="272"/>
      <c r="Z6" s="272"/>
      <c r="AD6" s="51"/>
      <c r="AE6" s="51"/>
      <c r="AF6" s="51"/>
      <c r="AO6" s="51"/>
      <c r="AP6" s="51"/>
      <c r="AR6" t="s">
        <v>527</v>
      </c>
    </row>
    <row r="7" spans="1:51" ht="13.5" customHeight="1">
      <c r="A7" s="270" t="s">
        <v>144</v>
      </c>
      <c r="B7" s="270"/>
      <c r="C7" s="270"/>
      <c r="D7" s="270"/>
      <c r="E7" s="270"/>
      <c r="F7" s="270"/>
      <c r="G7" s="270"/>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R7" s="373" t="s">
        <v>528</v>
      </c>
      <c r="AS7" s="374" t="s">
        <v>385</v>
      </c>
      <c r="AT7" s="374"/>
      <c r="AU7" s="374"/>
      <c r="AV7" s="374"/>
      <c r="AW7" s="374"/>
      <c r="AX7" s="374"/>
      <c r="AY7" s="374"/>
    </row>
    <row r="8" spans="1:51" ht="13.5" customHeight="1">
      <c r="A8" s="270"/>
      <c r="B8" s="270"/>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R8" s="373"/>
      <c r="AS8" s="374"/>
      <c r="AT8" s="374"/>
      <c r="AU8" s="374"/>
      <c r="AV8" s="374"/>
      <c r="AW8" s="374"/>
      <c r="AX8" s="374"/>
      <c r="AY8" s="374"/>
    </row>
    <row r="9" spans="1:51" ht="18" customHeight="1">
      <c r="A9" s="271" t="s">
        <v>145</v>
      </c>
      <c r="B9" s="271"/>
      <c r="C9" s="271"/>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271"/>
      <c r="AE9" s="271"/>
      <c r="AF9" s="271"/>
      <c r="AG9" s="271"/>
      <c r="AH9" s="271"/>
      <c r="AI9" s="271"/>
      <c r="AJ9" s="271"/>
      <c r="AK9" s="271"/>
      <c r="AL9" s="271"/>
      <c r="AM9" s="271"/>
      <c r="AN9" s="271"/>
      <c r="AO9" s="271"/>
      <c r="AP9" s="271"/>
      <c r="AR9" s="374" t="s">
        <v>386</v>
      </c>
      <c r="AS9" s="382" t="str">
        <f>入力チェック表!$C$2</f>
        <v>事業所の業種を選択してください。従業員数を記入してください。灰の処理方法を選択してください。</v>
      </c>
      <c r="AT9" s="382"/>
      <c r="AU9" s="382"/>
      <c r="AV9" s="382"/>
      <c r="AW9" s="382"/>
      <c r="AX9" s="382"/>
      <c r="AY9" s="382"/>
    </row>
    <row r="10" spans="1:51" ht="7.5" customHeight="1">
      <c r="A10" s="53"/>
      <c r="B10" s="53"/>
      <c r="C10" s="53"/>
      <c r="D10" s="53"/>
      <c r="E10" s="53"/>
      <c r="F10" s="53"/>
      <c r="G10" s="53"/>
      <c r="H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53"/>
      <c r="AH10" s="53"/>
      <c r="AI10" s="53"/>
      <c r="AJ10" s="53"/>
      <c r="AK10" s="53"/>
      <c r="AL10" s="53"/>
      <c r="AM10" s="53"/>
      <c r="AN10" s="53"/>
      <c r="AO10" s="53"/>
      <c r="AP10" s="53"/>
      <c r="AR10" s="374"/>
      <c r="AS10" s="382"/>
      <c r="AT10" s="382"/>
      <c r="AU10" s="382"/>
      <c r="AV10" s="382"/>
      <c r="AW10" s="382"/>
      <c r="AX10" s="382"/>
      <c r="AY10" s="382"/>
    </row>
    <row r="11" spans="1:51" ht="26.25" customHeight="1">
      <c r="A11" s="275" t="s">
        <v>0</v>
      </c>
      <c r="B11" s="275"/>
      <c r="C11" s="275"/>
      <c r="D11" s="275"/>
      <c r="E11" s="275"/>
      <c r="F11" s="275"/>
      <c r="G11" s="275"/>
      <c r="H11" s="275"/>
      <c r="I11" s="54"/>
      <c r="J11" s="54"/>
      <c r="K11" s="54"/>
      <c r="L11" s="54"/>
      <c r="M11" s="54"/>
      <c r="N11" s="54"/>
      <c r="O11" s="54"/>
      <c r="P11" s="54"/>
      <c r="Q11" s="54"/>
      <c r="R11" s="54"/>
      <c r="S11" s="54"/>
      <c r="T11" s="54"/>
      <c r="U11" s="54"/>
      <c r="V11" s="54"/>
      <c r="W11" s="54"/>
      <c r="X11" s="54"/>
      <c r="Y11" s="54"/>
      <c r="Z11" s="54"/>
      <c r="AA11" s="54"/>
      <c r="AB11" s="54"/>
      <c r="AC11" s="54"/>
      <c r="AD11" s="54"/>
      <c r="AR11" s="149" t="s">
        <v>387</v>
      </c>
      <c r="AS11" s="383" t="str">
        <f>入力チェック表!$C$11</f>
        <v>選択肢１～３のうち、いずれか「１つ」を選択してください。</v>
      </c>
      <c r="AT11" s="383"/>
      <c r="AU11" s="383"/>
      <c r="AV11" s="383"/>
      <c r="AW11" s="383"/>
      <c r="AX11" s="383"/>
      <c r="AY11" s="383"/>
    </row>
    <row r="12" spans="1:51" ht="30" customHeight="1">
      <c r="A12" s="273" t="s">
        <v>146</v>
      </c>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56"/>
      <c r="AR12" s="374" t="s">
        <v>388</v>
      </c>
      <c r="AS12" s="382" t="str">
        <f>入力チェック表!$C$17</f>
        <v>発電機を所有している場合は第３表への記入をお願いします。</v>
      </c>
      <c r="AT12" s="382"/>
      <c r="AU12" s="382"/>
      <c r="AV12" s="382"/>
      <c r="AW12" s="382"/>
      <c r="AX12" s="382"/>
      <c r="AY12" s="382"/>
    </row>
    <row r="13" spans="1:51" ht="30" customHeight="1">
      <c r="A13" s="273" t="s">
        <v>147</v>
      </c>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56"/>
      <c r="AR13" s="374"/>
      <c r="AS13" s="382"/>
      <c r="AT13" s="382"/>
      <c r="AU13" s="382"/>
      <c r="AV13" s="382"/>
      <c r="AW13" s="382"/>
      <c r="AX13" s="382"/>
      <c r="AY13" s="382"/>
    </row>
    <row r="14" spans="1:51" ht="30" customHeight="1">
      <c r="A14" s="273"/>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273"/>
      <c r="AL14" s="273"/>
      <c r="AM14" s="273"/>
      <c r="AN14" s="273"/>
      <c r="AO14" s="273"/>
      <c r="AP14" s="273"/>
      <c r="AQ14" s="56"/>
      <c r="AR14" s="374" t="s">
        <v>389</v>
      </c>
      <c r="AS14" s="382" t="str">
        <f>入力チェック表!$C$27</f>
        <v/>
      </c>
      <c r="AT14" s="382"/>
      <c r="AU14" s="382"/>
      <c r="AV14" s="382"/>
      <c r="AW14" s="382"/>
      <c r="AX14" s="382"/>
      <c r="AY14" s="382"/>
    </row>
    <row r="15" spans="1:51" ht="30" customHeight="1">
      <c r="A15" s="273"/>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273"/>
      <c r="AL15" s="273"/>
      <c r="AM15" s="273"/>
      <c r="AN15" s="273"/>
      <c r="AO15" s="273"/>
      <c r="AP15" s="273"/>
      <c r="AQ15" s="56"/>
      <c r="AR15" s="374"/>
      <c r="AS15" s="382"/>
      <c r="AT15" s="382"/>
      <c r="AU15" s="382"/>
      <c r="AV15" s="382"/>
      <c r="AW15" s="382"/>
      <c r="AX15" s="382"/>
      <c r="AY15" s="382"/>
    </row>
    <row r="16" spans="1:51" ht="16.5" customHeight="1">
      <c r="A16" s="274" t="str">
        <f>"・令和 "&amp;$T$5&amp;" 年12月末現在で発電機又はボイラーの稼働を休止している場合であっても、令和 "&amp;$T$5&amp;" 年１月１日から令和 "&amp;$T$5&amp;" 年12月31日までの間に木質バイオマスエネルギーを利用した実績があれば対象とします。"</f>
        <v>・令和 7 年12月末現在で発電機又はボイラーの稼働を休止している場合であっても、令和 7 年１月１日から令和 7 年12月31日までの間に木質バイオマスエネルギーを利用した実績があれば対象とします。</v>
      </c>
      <c r="B16" s="274"/>
      <c r="C16" s="274"/>
      <c r="D16" s="274"/>
      <c r="E16" s="274"/>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4"/>
      <c r="AH16" s="274"/>
      <c r="AI16" s="274"/>
      <c r="AJ16" s="274"/>
      <c r="AK16" s="274"/>
      <c r="AL16" s="274"/>
      <c r="AM16" s="274"/>
      <c r="AN16" s="274"/>
      <c r="AO16" s="274"/>
      <c r="AP16" s="274"/>
      <c r="AQ16" s="56"/>
      <c r="AR16" s="374" t="s">
        <v>390</v>
      </c>
      <c r="AS16" s="382" t="str">
        <f ca="1">入力チェック表!$C$37</f>
        <v/>
      </c>
      <c r="AT16" s="382"/>
      <c r="AU16" s="382"/>
      <c r="AV16" s="382"/>
      <c r="AW16" s="382"/>
      <c r="AX16" s="382"/>
      <c r="AY16" s="382"/>
    </row>
    <row r="17" spans="1:51" ht="16.5" customHeight="1">
      <c r="A17" s="274"/>
      <c r="B17" s="274"/>
      <c r="C17" s="274"/>
      <c r="D17" s="274"/>
      <c r="E17" s="274"/>
      <c r="F17" s="274"/>
      <c r="G17" s="274"/>
      <c r="H17" s="274"/>
      <c r="I17" s="274"/>
      <c r="J17" s="274"/>
      <c r="K17" s="274"/>
      <c r="L17" s="274"/>
      <c r="M17" s="274"/>
      <c r="N17" s="274"/>
      <c r="O17" s="274"/>
      <c r="P17" s="274"/>
      <c r="Q17" s="274"/>
      <c r="R17" s="274"/>
      <c r="S17" s="274"/>
      <c r="T17" s="274"/>
      <c r="U17" s="274"/>
      <c r="V17" s="274"/>
      <c r="W17" s="274"/>
      <c r="X17" s="274"/>
      <c r="Y17" s="274"/>
      <c r="Z17" s="274"/>
      <c r="AA17" s="274"/>
      <c r="AB17" s="274"/>
      <c r="AC17" s="274"/>
      <c r="AD17" s="274"/>
      <c r="AE17" s="274"/>
      <c r="AF17" s="274"/>
      <c r="AG17" s="274"/>
      <c r="AH17" s="274"/>
      <c r="AI17" s="274"/>
      <c r="AJ17" s="274"/>
      <c r="AK17" s="274"/>
      <c r="AL17" s="274"/>
      <c r="AM17" s="274"/>
      <c r="AN17" s="274"/>
      <c r="AO17" s="274"/>
      <c r="AP17" s="274"/>
      <c r="AQ17" s="55"/>
      <c r="AR17" s="374"/>
      <c r="AS17" s="382"/>
      <c r="AT17" s="382"/>
      <c r="AU17" s="382"/>
      <c r="AV17" s="382"/>
      <c r="AW17" s="382"/>
      <c r="AX17" s="382"/>
      <c r="AY17" s="382"/>
    </row>
    <row r="18" spans="1:51" ht="16.5" customHeight="1">
      <c r="A18" s="274"/>
      <c r="B18" s="274"/>
      <c r="C18" s="274"/>
      <c r="D18" s="274"/>
      <c r="E18" s="274"/>
      <c r="F18" s="274"/>
      <c r="G18" s="274"/>
      <c r="H18" s="274"/>
      <c r="I18" s="274"/>
      <c r="J18" s="274"/>
      <c r="K18" s="274"/>
      <c r="L18" s="274"/>
      <c r="M18" s="274"/>
      <c r="N18" s="274"/>
      <c r="O18" s="274"/>
      <c r="P18" s="274"/>
      <c r="Q18" s="274"/>
      <c r="R18" s="274"/>
      <c r="S18" s="274"/>
      <c r="T18" s="274"/>
      <c r="U18" s="274"/>
      <c r="V18" s="274"/>
      <c r="W18" s="274"/>
      <c r="X18" s="274"/>
      <c r="Y18" s="274"/>
      <c r="Z18" s="274"/>
      <c r="AA18" s="274"/>
      <c r="AB18" s="274"/>
      <c r="AC18" s="274"/>
      <c r="AD18" s="274"/>
      <c r="AE18" s="274"/>
      <c r="AF18" s="274"/>
      <c r="AG18" s="274"/>
      <c r="AH18" s="274"/>
      <c r="AI18" s="274"/>
      <c r="AJ18" s="274"/>
      <c r="AK18" s="274"/>
      <c r="AL18" s="274"/>
      <c r="AM18" s="274"/>
      <c r="AN18" s="274"/>
      <c r="AO18" s="274"/>
      <c r="AP18" s="274"/>
      <c r="AQ18" s="55"/>
      <c r="AR18" s="374" t="s">
        <v>391</v>
      </c>
      <c r="AS18" s="382" t="str">
        <f>入力チェック表!$C$47</f>
        <v/>
      </c>
      <c r="AT18" s="382"/>
      <c r="AU18" s="382"/>
      <c r="AV18" s="382"/>
      <c r="AW18" s="382"/>
      <c r="AX18" s="382"/>
      <c r="AY18" s="382"/>
    </row>
    <row r="19" spans="1:51" ht="16.5" customHeight="1">
      <c r="A19" s="273" t="s">
        <v>148</v>
      </c>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c r="AL19" s="273"/>
      <c r="AM19" s="273"/>
      <c r="AN19" s="273"/>
      <c r="AO19" s="273"/>
      <c r="AP19" s="273"/>
      <c r="AQ19" s="56"/>
      <c r="AR19" s="374"/>
      <c r="AS19" s="382"/>
      <c r="AT19" s="382"/>
      <c r="AU19" s="382"/>
      <c r="AV19" s="382"/>
      <c r="AW19" s="382"/>
      <c r="AX19" s="382"/>
      <c r="AY19" s="382"/>
    </row>
    <row r="20" spans="1:51" ht="7.5" customHeight="1">
      <c r="AQ20" s="56"/>
      <c r="AR20" s="374" t="s">
        <v>392</v>
      </c>
      <c r="AS20" s="382" t="str">
        <f>入力チェック表!$C$57</f>
        <v>第６－１表以外の木質バイオマスを利用している場合は、第６－２表にご回答ください。非木質バイオマス燃料又は化石燃料との混焼を行っている場合は、第６－２表にご回答ください。第６－１表の数量の合計と第６－２表（３）の数量が同じですが、間違いないでしょうか。</v>
      </c>
      <c r="AT20" s="382"/>
      <c r="AU20" s="382"/>
      <c r="AV20" s="382"/>
      <c r="AW20" s="382"/>
      <c r="AX20" s="382"/>
      <c r="AY20" s="382"/>
    </row>
    <row r="21" spans="1:51" ht="27">
      <c r="A21" s="275" t="s">
        <v>1</v>
      </c>
      <c r="B21" s="275"/>
      <c r="C21" s="275"/>
      <c r="D21" s="275"/>
      <c r="E21" s="275"/>
      <c r="F21" s="275"/>
      <c r="G21" s="275"/>
      <c r="H21" s="275"/>
      <c r="I21" s="54"/>
      <c r="J21" s="54"/>
      <c r="K21" s="54"/>
      <c r="L21" s="54"/>
      <c r="M21" s="54"/>
      <c r="N21" s="54"/>
      <c r="O21" s="54"/>
      <c r="P21" s="54"/>
      <c r="Q21" s="54"/>
      <c r="R21" s="54"/>
      <c r="S21" s="54"/>
      <c r="T21" s="54"/>
      <c r="U21" s="54"/>
      <c r="V21" s="54"/>
      <c r="W21" s="54"/>
      <c r="X21" s="54"/>
      <c r="Y21" s="54"/>
      <c r="Z21" s="54"/>
      <c r="AA21" s="54"/>
      <c r="AB21" s="54"/>
      <c r="AC21" s="54"/>
      <c r="AD21" s="54"/>
      <c r="AE21" s="57" t="s">
        <v>149</v>
      </c>
      <c r="AF21" s="57"/>
      <c r="AG21" s="57"/>
      <c r="AR21" s="374"/>
      <c r="AS21" s="382"/>
      <c r="AT21" s="382"/>
      <c r="AU21" s="382"/>
      <c r="AV21" s="382"/>
      <c r="AW21" s="382"/>
      <c r="AX21" s="382"/>
      <c r="AY21" s="382"/>
    </row>
    <row r="22" spans="1:51" ht="15" customHeight="1">
      <c r="A22" s="277" t="str">
        <f>"・第１表（２頁）については、令和 "&amp;$T$5&amp;" 年12月末時点の実績をご記入下さい。"</f>
        <v>・第１表（２頁）については、令和 7 年12月末時点の実績をご記入下さい。</v>
      </c>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82"/>
      <c r="AR22" s="374"/>
      <c r="AS22" s="382"/>
      <c r="AT22" s="382"/>
      <c r="AU22" s="382"/>
      <c r="AV22" s="382"/>
      <c r="AW22" s="382"/>
      <c r="AX22" s="382"/>
      <c r="AY22" s="382"/>
    </row>
    <row r="23" spans="1:51" ht="15" customHeight="1">
      <c r="A23" s="276" t="str">
        <f>"・第３表（３頁）、第４表（４頁）、第５表（５頁）及び第６表（６頁～８頁）については、令和 "&amp;$T$5&amp;" 年１月～令和 "&amp;$T$5&amp;" 年12月末の１年間の実績を記入して下さい。"</f>
        <v>・第３表（３頁）、第４表（４頁）、第５表（５頁）及び第６表（６頁～８頁）については、令和 7 年１月～令和 7 年12月末の１年間の実績を記入して下さい。</v>
      </c>
      <c r="B23" s="276"/>
      <c r="C23" s="276"/>
      <c r="D23" s="276"/>
      <c r="E23" s="276"/>
      <c r="F23" s="276"/>
      <c r="G23" s="276"/>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82"/>
      <c r="AR23" s="374"/>
      <c r="AS23" s="382"/>
      <c r="AT23" s="382"/>
      <c r="AU23" s="382"/>
      <c r="AV23" s="382"/>
      <c r="AW23" s="382"/>
      <c r="AX23" s="382"/>
      <c r="AY23" s="382"/>
    </row>
    <row r="24" spans="1:51" ht="15" customHeight="1">
      <c r="A24" s="276"/>
      <c r="B24" s="276"/>
      <c r="C24" s="276"/>
      <c r="D24" s="276"/>
      <c r="E24" s="276"/>
      <c r="F24" s="276"/>
      <c r="G24" s="276"/>
      <c r="H24" s="276"/>
      <c r="I24" s="276"/>
      <c r="J24" s="276"/>
      <c r="K24" s="276"/>
      <c r="L24" s="276"/>
      <c r="M24" s="276"/>
      <c r="N24" s="276"/>
      <c r="O24" s="276"/>
      <c r="P24" s="276"/>
      <c r="Q24" s="276"/>
      <c r="R24" s="276"/>
      <c r="S24" s="276"/>
      <c r="T24" s="276"/>
      <c r="U24" s="276"/>
      <c r="V24" s="276"/>
      <c r="W24" s="276"/>
      <c r="X24" s="276"/>
      <c r="Y24" s="276"/>
      <c r="Z24" s="276"/>
      <c r="AA24" s="276"/>
      <c r="AB24" s="276"/>
      <c r="AC24" s="276"/>
      <c r="AD24" s="276"/>
      <c r="AE24" s="276"/>
      <c r="AF24" s="276"/>
      <c r="AG24" s="276"/>
      <c r="AH24" s="276"/>
      <c r="AI24" s="276"/>
      <c r="AJ24" s="276"/>
      <c r="AK24" s="276"/>
      <c r="AL24" s="276"/>
      <c r="AM24" s="276"/>
      <c r="AN24" s="276"/>
      <c r="AO24" s="276"/>
      <c r="AP24" s="276"/>
      <c r="AQ24" s="82"/>
      <c r="AR24" s="374" t="s">
        <v>393</v>
      </c>
      <c r="AS24" s="382" t="str">
        <f>入力チェック表!$C$65</f>
        <v/>
      </c>
      <c r="AT24" s="382"/>
      <c r="AU24" s="382"/>
      <c r="AV24" s="382"/>
      <c r="AW24" s="382"/>
      <c r="AX24" s="382"/>
      <c r="AY24" s="382"/>
    </row>
    <row r="25" spans="1:51" ht="7.5" customHeight="1">
      <c r="A25" s="59"/>
      <c r="B25" s="59"/>
      <c r="C25" s="59"/>
      <c r="D25" s="59"/>
      <c r="E25" s="59"/>
      <c r="F25" s="59"/>
      <c r="G25" s="59"/>
      <c r="H25" s="59"/>
      <c r="I25" s="59"/>
      <c r="J25" s="59"/>
      <c r="K25" s="59"/>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R25" s="374"/>
      <c r="AS25" s="382"/>
      <c r="AT25" s="382"/>
      <c r="AU25" s="382"/>
      <c r="AV25" s="382"/>
      <c r="AW25" s="382"/>
      <c r="AX25" s="382"/>
      <c r="AY25" s="382"/>
    </row>
    <row r="26" spans="1:51" ht="27" customHeight="1">
      <c r="A26" s="275" t="s">
        <v>79</v>
      </c>
      <c r="B26" s="275"/>
      <c r="C26" s="275"/>
      <c r="D26" s="275"/>
      <c r="E26" s="275"/>
      <c r="F26" s="275"/>
      <c r="G26" s="275"/>
      <c r="H26" s="275"/>
      <c r="I26" s="275"/>
      <c r="J26" s="275"/>
      <c r="K26" s="275"/>
      <c r="L26" s="275"/>
      <c r="M26" s="275"/>
      <c r="N26" s="275"/>
      <c r="O26" s="275"/>
      <c r="P26" s="275"/>
      <c r="Q26" s="275"/>
      <c r="R26" s="275"/>
      <c r="S26" s="275"/>
      <c r="T26" s="275"/>
      <c r="U26" s="275"/>
      <c r="V26" s="275"/>
      <c r="W26" s="275"/>
      <c r="X26" s="275"/>
      <c r="Y26" s="275"/>
      <c r="Z26" s="275"/>
      <c r="AA26" s="275"/>
      <c r="AB26" s="275"/>
      <c r="AC26" s="275"/>
      <c r="AD26" s="275"/>
      <c r="AE26" s="275"/>
      <c r="AF26" s="54"/>
      <c r="AG26" s="54"/>
      <c r="AR26" s="374"/>
      <c r="AS26" s="382"/>
      <c r="AT26" s="382"/>
      <c r="AU26" s="382"/>
      <c r="AV26" s="382"/>
      <c r="AW26" s="382"/>
      <c r="AX26" s="382"/>
      <c r="AY26" s="382"/>
    </row>
    <row r="27" spans="1:51" ht="15" customHeight="1">
      <c r="A27" s="273" t="s">
        <v>150</v>
      </c>
      <c r="B27" s="273"/>
      <c r="C27" s="273"/>
      <c r="D27" s="273"/>
      <c r="E27" s="273"/>
      <c r="F27" s="273"/>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73"/>
      <c r="AM27" s="273"/>
      <c r="AN27" s="273"/>
      <c r="AO27" s="273"/>
      <c r="AP27" s="273"/>
      <c r="AR27" s="180" t="s">
        <v>529</v>
      </c>
      <c r="AS27" s="58"/>
      <c r="AT27" s="58"/>
      <c r="AU27" s="58"/>
    </row>
    <row r="28" spans="1:51" ht="15" customHeight="1">
      <c r="A28" s="273" t="s">
        <v>151</v>
      </c>
      <c r="B28" s="273"/>
      <c r="C28" s="273"/>
      <c r="D28" s="273"/>
      <c r="E28" s="273"/>
      <c r="F28" s="273"/>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73"/>
      <c r="AM28" s="273"/>
      <c r="AN28" s="273"/>
      <c r="AO28" s="273"/>
      <c r="AP28" s="273"/>
      <c r="AR28" s="58"/>
      <c r="AS28" s="58"/>
      <c r="AT28" s="58"/>
      <c r="AU28" s="58"/>
    </row>
    <row r="29" spans="1:51" ht="15" customHeight="1">
      <c r="A29" s="273" t="s">
        <v>152</v>
      </c>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73"/>
      <c r="AM29" s="273"/>
      <c r="AN29" s="273"/>
      <c r="AO29" s="273"/>
      <c r="AP29" s="273"/>
    </row>
    <row r="30" spans="1:51" ht="13.5" customHeight="1">
      <c r="A30" s="290"/>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row>
    <row r="31" spans="1:51" ht="13.5" customHeight="1">
      <c r="A31" s="290"/>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290"/>
      <c r="AL31" s="290"/>
      <c r="AM31" s="290"/>
      <c r="AN31" s="290"/>
      <c r="AO31" s="290"/>
      <c r="AP31" s="290"/>
    </row>
    <row r="32" spans="1:51" ht="13.5" customHeight="1">
      <c r="A32" s="290"/>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row>
    <row r="33" spans="1:42" ht="10.5" customHeight="1">
      <c r="A33" s="290"/>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290"/>
      <c r="AL33" s="290"/>
      <c r="AM33" s="290"/>
      <c r="AN33" s="290"/>
      <c r="AO33" s="290"/>
      <c r="AP33" s="290"/>
    </row>
    <row r="34" spans="1:42" ht="29.25" customHeight="1">
      <c r="A34" s="291" t="s">
        <v>153</v>
      </c>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291"/>
      <c r="AL34" s="291"/>
      <c r="AM34" s="291"/>
      <c r="AN34" s="291"/>
      <c r="AO34" s="291"/>
      <c r="AP34" s="291"/>
    </row>
    <row r="35" spans="1:42" ht="14.25" customHeight="1">
      <c r="A35" s="292" t="s">
        <v>8</v>
      </c>
      <c r="B35" s="293"/>
      <c r="C35" s="293"/>
      <c r="D35" s="293"/>
      <c r="E35" s="293"/>
      <c r="F35" s="293"/>
      <c r="G35" s="293"/>
      <c r="H35" s="294"/>
      <c r="I35" s="298"/>
      <c r="J35" s="299"/>
      <c r="K35" s="299"/>
      <c r="L35" s="299"/>
      <c r="M35" s="299"/>
      <c r="N35" s="299"/>
      <c r="O35" s="299"/>
      <c r="P35" s="299"/>
      <c r="Q35" s="299"/>
      <c r="R35" s="299"/>
      <c r="S35" s="299"/>
      <c r="T35" s="299"/>
      <c r="U35" s="299"/>
      <c r="V35" s="299"/>
      <c r="W35" s="299"/>
      <c r="X35" s="299"/>
      <c r="Y35" s="299"/>
      <c r="Z35" s="299"/>
      <c r="AA35" s="299"/>
      <c r="AB35" s="299"/>
      <c r="AC35" s="299"/>
      <c r="AD35" s="299"/>
      <c r="AE35" s="299"/>
      <c r="AF35" s="299"/>
      <c r="AG35" s="299"/>
      <c r="AH35" s="299"/>
      <c r="AI35" s="299"/>
      <c r="AJ35" s="299"/>
      <c r="AK35" s="299"/>
      <c r="AL35" s="299"/>
      <c r="AM35" s="299"/>
      <c r="AN35" s="299"/>
      <c r="AO35" s="299"/>
      <c r="AP35" s="300"/>
    </row>
    <row r="36" spans="1:42" ht="14.25" customHeight="1">
      <c r="A36" s="295"/>
      <c r="B36" s="296"/>
      <c r="C36" s="296"/>
      <c r="D36" s="296"/>
      <c r="E36" s="296"/>
      <c r="F36" s="296"/>
      <c r="G36" s="296"/>
      <c r="H36" s="297"/>
      <c r="I36" s="301"/>
      <c r="J36" s="302"/>
      <c r="K36" s="302"/>
      <c r="L36" s="302"/>
      <c r="M36" s="302"/>
      <c r="N36" s="302"/>
      <c r="O36" s="302"/>
      <c r="P36" s="302"/>
      <c r="Q36" s="302"/>
      <c r="R36" s="302"/>
      <c r="S36" s="302"/>
      <c r="T36" s="302"/>
      <c r="U36" s="302"/>
      <c r="V36" s="302"/>
      <c r="W36" s="302"/>
      <c r="X36" s="302"/>
      <c r="Y36" s="302"/>
      <c r="Z36" s="302"/>
      <c r="AA36" s="302"/>
      <c r="AB36" s="302"/>
      <c r="AC36" s="302"/>
      <c r="AD36" s="302"/>
      <c r="AE36" s="302"/>
      <c r="AF36" s="302"/>
      <c r="AG36" s="302"/>
      <c r="AH36" s="302"/>
      <c r="AI36" s="302"/>
      <c r="AJ36" s="302"/>
      <c r="AK36" s="302"/>
      <c r="AL36" s="302"/>
      <c r="AM36" s="302"/>
      <c r="AN36" s="302"/>
      <c r="AO36" s="302"/>
      <c r="AP36" s="303"/>
    </row>
    <row r="37" spans="1:42" ht="14.25" customHeight="1">
      <c r="A37" s="292" t="s">
        <v>9</v>
      </c>
      <c r="B37" s="293"/>
      <c r="C37" s="293"/>
      <c r="D37" s="293"/>
      <c r="E37" s="293"/>
      <c r="F37" s="293"/>
      <c r="G37" s="293"/>
      <c r="H37" s="294"/>
      <c r="I37" s="307" t="s">
        <v>5</v>
      </c>
      <c r="J37" s="309"/>
      <c r="K37" s="309"/>
      <c r="L37" s="309"/>
      <c r="M37" s="309"/>
      <c r="N37" s="311" t="s">
        <v>154</v>
      </c>
      <c r="O37" s="321"/>
      <c r="P37" s="321"/>
      <c r="Q37" s="321"/>
      <c r="R37" s="322"/>
      <c r="S37" s="325"/>
      <c r="T37" s="325"/>
      <c r="U37" s="325"/>
      <c r="V37" s="325"/>
      <c r="W37" s="325"/>
      <c r="X37" s="325"/>
      <c r="Y37" s="325"/>
      <c r="Z37" s="317" t="str">
        <f>IF($S$37="","都","")</f>
        <v>都</v>
      </c>
      <c r="AA37" s="317"/>
      <c r="AB37" s="317" t="str">
        <f>IF($S$37="","道","")</f>
        <v>道</v>
      </c>
      <c r="AC37" s="318"/>
      <c r="AD37" s="260"/>
      <c r="AE37" s="260"/>
      <c r="AF37" s="260"/>
      <c r="AG37" s="260"/>
      <c r="AH37" s="260"/>
      <c r="AI37" s="260"/>
      <c r="AJ37" s="260"/>
      <c r="AK37" s="260"/>
      <c r="AL37" s="260"/>
      <c r="AM37" s="260"/>
      <c r="AN37" s="260"/>
      <c r="AO37" s="260"/>
      <c r="AP37" s="260"/>
    </row>
    <row r="38" spans="1:42" ht="14.25" customHeight="1">
      <c r="A38" s="304"/>
      <c r="B38" s="305"/>
      <c r="C38" s="305"/>
      <c r="D38" s="305"/>
      <c r="E38" s="305"/>
      <c r="F38" s="305"/>
      <c r="G38" s="305"/>
      <c r="H38" s="306"/>
      <c r="I38" s="308"/>
      <c r="J38" s="310"/>
      <c r="K38" s="310"/>
      <c r="L38" s="310"/>
      <c r="M38" s="310"/>
      <c r="N38" s="312"/>
      <c r="O38" s="323"/>
      <c r="P38" s="323"/>
      <c r="Q38" s="323"/>
      <c r="R38" s="324"/>
      <c r="S38" s="326"/>
      <c r="T38" s="326"/>
      <c r="U38" s="326"/>
      <c r="V38" s="326"/>
      <c r="W38" s="326"/>
      <c r="X38" s="326"/>
      <c r="Y38" s="326"/>
      <c r="Z38" s="319" t="str">
        <f>IF($S$37="","府","")</f>
        <v>府</v>
      </c>
      <c r="AA38" s="319"/>
      <c r="AB38" s="319" t="str">
        <f>IF($S$37="","県","")</f>
        <v>県</v>
      </c>
      <c r="AC38" s="320"/>
      <c r="AD38" s="261"/>
      <c r="AE38" s="261"/>
      <c r="AF38" s="261"/>
      <c r="AG38" s="261"/>
      <c r="AH38" s="261"/>
      <c r="AI38" s="261"/>
      <c r="AJ38" s="261"/>
      <c r="AK38" s="261"/>
      <c r="AL38" s="261"/>
      <c r="AM38" s="261"/>
      <c r="AN38" s="261"/>
      <c r="AO38" s="261"/>
      <c r="AP38" s="261"/>
    </row>
    <row r="39" spans="1:42" ht="14.25" customHeight="1">
      <c r="A39" s="304"/>
      <c r="B39" s="305"/>
      <c r="C39" s="305"/>
      <c r="D39" s="305"/>
      <c r="E39" s="305"/>
      <c r="F39" s="305"/>
      <c r="G39" s="305"/>
      <c r="H39" s="306"/>
      <c r="I39" s="298"/>
      <c r="J39" s="299"/>
      <c r="K39" s="299"/>
      <c r="L39" s="299"/>
      <c r="M39" s="299"/>
      <c r="N39" s="299"/>
      <c r="O39" s="299"/>
      <c r="P39" s="299"/>
      <c r="Q39" s="299"/>
      <c r="R39" s="299"/>
      <c r="S39" s="299"/>
      <c r="T39" s="299"/>
      <c r="U39" s="299"/>
      <c r="V39" s="299"/>
      <c r="W39" s="299"/>
      <c r="X39" s="299"/>
      <c r="Y39" s="299"/>
      <c r="Z39" s="299"/>
      <c r="AA39" s="299"/>
      <c r="AB39" s="299"/>
      <c r="AC39" s="299"/>
      <c r="AD39" s="299"/>
      <c r="AE39" s="299"/>
      <c r="AF39" s="299"/>
      <c r="AG39" s="299"/>
      <c r="AH39" s="299"/>
      <c r="AI39" s="299"/>
      <c r="AJ39" s="299"/>
      <c r="AK39" s="299"/>
      <c r="AL39" s="299"/>
      <c r="AM39" s="299"/>
      <c r="AN39" s="299"/>
      <c r="AO39" s="299"/>
      <c r="AP39" s="300"/>
    </row>
    <row r="40" spans="1:42" ht="13.5" customHeight="1">
      <c r="A40" s="295"/>
      <c r="B40" s="296"/>
      <c r="C40" s="296"/>
      <c r="D40" s="296"/>
      <c r="E40" s="296"/>
      <c r="F40" s="296"/>
      <c r="G40" s="296"/>
      <c r="H40" s="297"/>
      <c r="I40" s="301"/>
      <c r="J40" s="302"/>
      <c r="K40" s="302"/>
      <c r="L40" s="302"/>
      <c r="M40" s="302"/>
      <c r="N40" s="302"/>
      <c r="O40" s="302"/>
      <c r="P40" s="302"/>
      <c r="Q40" s="302"/>
      <c r="R40" s="302"/>
      <c r="S40" s="302"/>
      <c r="T40" s="302"/>
      <c r="U40" s="302"/>
      <c r="V40" s="302"/>
      <c r="W40" s="302"/>
      <c r="X40" s="302"/>
      <c r="Y40" s="302"/>
      <c r="Z40" s="302"/>
      <c r="AA40" s="302"/>
      <c r="AB40" s="302"/>
      <c r="AC40" s="302"/>
      <c r="AD40" s="302"/>
      <c r="AE40" s="302"/>
      <c r="AF40" s="302"/>
      <c r="AG40" s="302"/>
      <c r="AH40" s="302"/>
      <c r="AI40" s="302"/>
      <c r="AJ40" s="302"/>
      <c r="AK40" s="302"/>
      <c r="AL40" s="302"/>
      <c r="AM40" s="302"/>
      <c r="AN40" s="302"/>
      <c r="AO40" s="302"/>
      <c r="AP40" s="303"/>
    </row>
    <row r="41" spans="1:42" ht="13.5" customHeight="1">
      <c r="A41" s="278" t="s">
        <v>6</v>
      </c>
      <c r="B41" s="279"/>
      <c r="C41" s="279"/>
      <c r="D41" s="279"/>
      <c r="E41" s="279"/>
      <c r="F41" s="279"/>
      <c r="G41" s="279"/>
      <c r="H41" s="280"/>
      <c r="I41" s="284"/>
      <c r="J41" s="285"/>
      <c r="K41" s="285"/>
      <c r="L41" s="285"/>
      <c r="M41" s="285"/>
      <c r="N41" s="285"/>
      <c r="O41" s="285"/>
      <c r="P41" s="285"/>
      <c r="Q41" s="285"/>
      <c r="R41" s="285"/>
      <c r="S41" s="285"/>
      <c r="T41" s="285"/>
      <c r="U41" s="285"/>
      <c r="V41" s="285"/>
      <c r="W41" s="286"/>
      <c r="X41" s="11"/>
    </row>
    <row r="42" spans="1:42" ht="14.25" customHeight="1">
      <c r="A42" s="281"/>
      <c r="B42" s="282"/>
      <c r="C42" s="282"/>
      <c r="D42" s="282"/>
      <c r="E42" s="282"/>
      <c r="F42" s="282"/>
      <c r="G42" s="282"/>
      <c r="H42" s="283"/>
      <c r="I42" s="287"/>
      <c r="J42" s="288"/>
      <c r="K42" s="288"/>
      <c r="L42" s="288"/>
      <c r="M42" s="288"/>
      <c r="N42" s="288"/>
      <c r="O42" s="288"/>
      <c r="P42" s="288"/>
      <c r="Q42" s="288"/>
      <c r="R42" s="288"/>
      <c r="S42" s="288"/>
      <c r="T42" s="288"/>
      <c r="U42" s="288"/>
      <c r="V42" s="288"/>
      <c r="W42" s="289"/>
      <c r="X42" s="11"/>
    </row>
    <row r="43" spans="1:42" ht="14.25" customHeight="1">
      <c r="A43" s="292" t="s">
        <v>85</v>
      </c>
      <c r="B43" s="293"/>
      <c r="C43" s="293"/>
      <c r="D43" s="293"/>
      <c r="E43" s="293"/>
      <c r="F43" s="293"/>
      <c r="G43" s="293"/>
      <c r="H43" s="294"/>
      <c r="I43" s="329"/>
      <c r="J43" s="313"/>
      <c r="K43" s="313"/>
      <c r="L43" s="313"/>
      <c r="M43" s="311" t="s">
        <v>154</v>
      </c>
      <c r="N43" s="313"/>
      <c r="O43" s="313"/>
      <c r="P43" s="313"/>
      <c r="Q43" s="313"/>
      <c r="R43" s="313"/>
      <c r="S43" s="311" t="s">
        <v>154</v>
      </c>
      <c r="T43" s="313"/>
      <c r="U43" s="313"/>
      <c r="V43" s="313"/>
      <c r="W43" s="314"/>
      <c r="X43" s="327" t="s">
        <v>86</v>
      </c>
      <c r="Y43" s="328"/>
      <c r="Z43" s="328"/>
      <c r="AA43" s="328"/>
      <c r="AB43" s="328"/>
      <c r="AC43" s="328"/>
      <c r="AD43" s="328"/>
      <c r="AE43" s="328"/>
      <c r="AF43" s="328"/>
      <c r="AG43" s="328"/>
      <c r="AH43" s="328"/>
      <c r="AI43" s="328"/>
      <c r="AJ43" s="328"/>
      <c r="AK43" s="328"/>
      <c r="AL43" s="328"/>
      <c r="AM43" s="328"/>
      <c r="AN43" s="328"/>
      <c r="AO43" s="328"/>
      <c r="AP43" s="328"/>
    </row>
    <row r="44" spans="1:42" ht="13.5" customHeight="1">
      <c r="A44" s="295"/>
      <c r="B44" s="296"/>
      <c r="C44" s="296"/>
      <c r="D44" s="296"/>
      <c r="E44" s="296"/>
      <c r="F44" s="296"/>
      <c r="G44" s="296"/>
      <c r="H44" s="297"/>
      <c r="I44" s="330"/>
      <c r="J44" s="315"/>
      <c r="K44" s="315"/>
      <c r="L44" s="315"/>
      <c r="M44" s="312"/>
      <c r="N44" s="315"/>
      <c r="O44" s="315"/>
      <c r="P44" s="315"/>
      <c r="Q44" s="315"/>
      <c r="R44" s="315"/>
      <c r="S44" s="312"/>
      <c r="T44" s="315"/>
      <c r="U44" s="315"/>
      <c r="V44" s="315"/>
      <c r="W44" s="316"/>
      <c r="X44" s="327"/>
      <c r="Y44" s="328"/>
      <c r="Z44" s="328"/>
      <c r="AA44" s="328"/>
      <c r="AB44" s="328"/>
      <c r="AC44" s="328"/>
      <c r="AD44" s="328"/>
      <c r="AE44" s="328"/>
      <c r="AF44" s="328"/>
      <c r="AG44" s="328"/>
      <c r="AH44" s="328"/>
      <c r="AI44" s="328"/>
      <c r="AJ44" s="328"/>
      <c r="AK44" s="328"/>
      <c r="AL44" s="328"/>
      <c r="AM44" s="328"/>
      <c r="AN44" s="328"/>
      <c r="AO44" s="328"/>
      <c r="AP44" s="328"/>
    </row>
    <row r="45" spans="1:42" ht="6.75" customHeight="1" thickBot="1">
      <c r="A45" s="259"/>
      <c r="B45" s="259"/>
      <c r="C45" s="259"/>
      <c r="D45" s="259"/>
      <c r="E45" s="259"/>
      <c r="F45" s="259"/>
      <c r="G45" s="25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row>
    <row r="46" spans="1:42" ht="14.25" customHeight="1">
      <c r="A46" s="331" t="s">
        <v>111</v>
      </c>
      <c r="B46" s="332"/>
      <c r="C46" s="332"/>
      <c r="D46" s="332"/>
      <c r="E46" s="333"/>
      <c r="F46" s="340" t="s">
        <v>155</v>
      </c>
      <c r="G46" s="341"/>
      <c r="H46" s="341"/>
      <c r="I46" s="344"/>
      <c r="J46" s="345"/>
      <c r="K46" s="345"/>
      <c r="L46" s="345"/>
      <c r="M46" s="345"/>
      <c r="N46" s="345"/>
      <c r="O46" s="345"/>
      <c r="P46" s="345"/>
      <c r="Q46" s="345"/>
      <c r="R46" s="345"/>
      <c r="S46" s="345"/>
      <c r="T46" s="345"/>
      <c r="U46" s="345"/>
      <c r="V46" s="345"/>
      <c r="W46" s="345"/>
      <c r="X46" s="345"/>
      <c r="Y46" s="345"/>
      <c r="Z46" s="345"/>
      <c r="AA46" s="345"/>
      <c r="AB46" s="345"/>
      <c r="AC46" s="346"/>
      <c r="AD46" s="350" t="s">
        <v>112</v>
      </c>
      <c r="AE46" s="350"/>
      <c r="AF46" s="350"/>
      <c r="AG46" s="350"/>
      <c r="AH46" s="350"/>
      <c r="AI46" s="350"/>
      <c r="AJ46" s="350"/>
      <c r="AK46" s="350"/>
      <c r="AL46" s="350"/>
      <c r="AM46" s="350"/>
      <c r="AN46" s="350"/>
      <c r="AO46" s="350"/>
      <c r="AP46" s="350"/>
    </row>
    <row r="47" spans="1:42" ht="11.25" customHeight="1" thickBot="1">
      <c r="A47" s="334"/>
      <c r="B47" s="335"/>
      <c r="C47" s="335"/>
      <c r="D47" s="335"/>
      <c r="E47" s="336"/>
      <c r="F47" s="342"/>
      <c r="G47" s="343"/>
      <c r="H47" s="343"/>
      <c r="I47" s="347"/>
      <c r="J47" s="348"/>
      <c r="K47" s="348"/>
      <c r="L47" s="348"/>
      <c r="M47" s="348"/>
      <c r="N47" s="348"/>
      <c r="O47" s="348"/>
      <c r="P47" s="348"/>
      <c r="Q47" s="348"/>
      <c r="R47" s="348"/>
      <c r="S47" s="348"/>
      <c r="T47" s="348"/>
      <c r="U47" s="348"/>
      <c r="V47" s="348"/>
      <c r="W47" s="348"/>
      <c r="X47" s="348"/>
      <c r="Y47" s="348"/>
      <c r="Z47" s="348"/>
      <c r="AA47" s="348"/>
      <c r="AB47" s="348"/>
      <c r="AC47" s="349"/>
      <c r="AD47" s="350"/>
      <c r="AE47" s="350"/>
      <c r="AF47" s="350"/>
      <c r="AG47" s="350"/>
      <c r="AH47" s="350"/>
      <c r="AI47" s="350"/>
      <c r="AJ47" s="350"/>
      <c r="AK47" s="350"/>
      <c r="AL47" s="350"/>
      <c r="AM47" s="350"/>
      <c r="AN47" s="350"/>
      <c r="AO47" s="350"/>
      <c r="AP47" s="350"/>
    </row>
    <row r="48" spans="1:42" ht="13.5" customHeight="1">
      <c r="A48" s="334"/>
      <c r="B48" s="335"/>
      <c r="C48" s="335"/>
      <c r="D48" s="335"/>
      <c r="E48" s="336"/>
      <c r="F48" s="331" t="s">
        <v>110</v>
      </c>
      <c r="G48" s="332"/>
      <c r="H48" s="332"/>
      <c r="I48" s="344"/>
      <c r="J48" s="345"/>
      <c r="K48" s="345"/>
      <c r="L48" s="345"/>
      <c r="M48" s="345"/>
      <c r="N48" s="345"/>
      <c r="O48" s="345"/>
      <c r="P48" s="345"/>
      <c r="Q48" s="345"/>
      <c r="R48" s="345"/>
      <c r="S48" s="345"/>
      <c r="T48" s="345"/>
      <c r="U48" s="345"/>
      <c r="V48" s="345"/>
      <c r="W48" s="345"/>
      <c r="X48" s="345"/>
      <c r="Y48" s="345"/>
      <c r="Z48" s="345"/>
      <c r="AA48" s="345"/>
      <c r="AB48" s="345"/>
      <c r="AC48" s="346"/>
      <c r="AD48" s="350"/>
      <c r="AE48" s="350"/>
      <c r="AF48" s="350"/>
      <c r="AG48" s="350"/>
      <c r="AH48" s="350"/>
      <c r="AI48" s="350"/>
      <c r="AJ48" s="350"/>
      <c r="AK48" s="350"/>
      <c r="AL48" s="350"/>
      <c r="AM48" s="350"/>
      <c r="AN48" s="350"/>
      <c r="AO48" s="350"/>
      <c r="AP48" s="350"/>
    </row>
    <row r="49" spans="1:42" ht="11.25" customHeight="1" thickBot="1">
      <c r="A49" s="334"/>
      <c r="B49" s="335"/>
      <c r="C49" s="335"/>
      <c r="D49" s="335"/>
      <c r="E49" s="336"/>
      <c r="F49" s="337"/>
      <c r="G49" s="338"/>
      <c r="H49" s="338"/>
      <c r="I49" s="347"/>
      <c r="J49" s="348"/>
      <c r="K49" s="348"/>
      <c r="L49" s="348"/>
      <c r="M49" s="348"/>
      <c r="N49" s="348"/>
      <c r="O49" s="348"/>
      <c r="P49" s="348"/>
      <c r="Q49" s="348"/>
      <c r="R49" s="348"/>
      <c r="S49" s="348"/>
      <c r="T49" s="348"/>
      <c r="U49" s="348"/>
      <c r="V49" s="348"/>
      <c r="W49" s="348"/>
      <c r="X49" s="348"/>
      <c r="Y49" s="348"/>
      <c r="Z49" s="348"/>
      <c r="AA49" s="348"/>
      <c r="AB49" s="348"/>
      <c r="AC49" s="349"/>
      <c r="AD49" s="350"/>
      <c r="AE49" s="350"/>
      <c r="AF49" s="350"/>
      <c r="AG49" s="350"/>
      <c r="AH49" s="350"/>
      <c r="AI49" s="350"/>
      <c r="AJ49" s="350"/>
      <c r="AK49" s="350"/>
      <c r="AL49" s="350"/>
      <c r="AM49" s="350"/>
      <c r="AN49" s="350"/>
      <c r="AO49" s="350"/>
      <c r="AP49" s="350"/>
    </row>
    <row r="50" spans="1:42" ht="11.25" customHeight="1">
      <c r="A50" s="334"/>
      <c r="B50" s="335"/>
      <c r="C50" s="335"/>
      <c r="D50" s="335"/>
      <c r="E50" s="336"/>
      <c r="F50" s="331" t="s">
        <v>109</v>
      </c>
      <c r="G50" s="332"/>
      <c r="H50" s="332"/>
      <c r="I50" s="351"/>
      <c r="J50" s="352"/>
      <c r="K50" s="352"/>
      <c r="L50" s="352"/>
      <c r="M50" s="355" t="s">
        <v>156</v>
      </c>
      <c r="N50" s="352"/>
      <c r="O50" s="352"/>
      <c r="P50" s="352"/>
      <c r="Q50" s="352"/>
      <c r="R50" s="352"/>
      <c r="S50" s="355" t="s">
        <v>156</v>
      </c>
      <c r="T50" s="357"/>
      <c r="U50" s="357"/>
      <c r="V50" s="357"/>
      <c r="W50" s="358"/>
      <c r="X50" s="361" t="s">
        <v>157</v>
      </c>
      <c r="Y50" s="362"/>
      <c r="Z50" s="362"/>
      <c r="AA50" s="363"/>
      <c r="AB50" s="367"/>
      <c r="AC50" s="368"/>
      <c r="AD50" s="368"/>
      <c r="AE50" s="368"/>
      <c r="AF50" s="368"/>
      <c r="AG50" s="368"/>
      <c r="AH50" s="368"/>
      <c r="AI50" s="368"/>
      <c r="AJ50" s="368"/>
      <c r="AK50" s="368"/>
      <c r="AL50" s="368"/>
      <c r="AM50" s="368"/>
      <c r="AN50" s="368"/>
      <c r="AO50" s="368"/>
      <c r="AP50" s="369"/>
    </row>
    <row r="51" spans="1:42" ht="14.25" customHeight="1" thickBot="1">
      <c r="A51" s="337"/>
      <c r="B51" s="338"/>
      <c r="C51" s="338"/>
      <c r="D51" s="338"/>
      <c r="E51" s="339"/>
      <c r="F51" s="337"/>
      <c r="G51" s="338"/>
      <c r="H51" s="338"/>
      <c r="I51" s="353"/>
      <c r="J51" s="354"/>
      <c r="K51" s="354"/>
      <c r="L51" s="354"/>
      <c r="M51" s="356"/>
      <c r="N51" s="354"/>
      <c r="O51" s="354"/>
      <c r="P51" s="354"/>
      <c r="Q51" s="354"/>
      <c r="R51" s="354"/>
      <c r="S51" s="356"/>
      <c r="T51" s="359"/>
      <c r="U51" s="359"/>
      <c r="V51" s="359"/>
      <c r="W51" s="360"/>
      <c r="X51" s="364"/>
      <c r="Y51" s="365"/>
      <c r="Z51" s="365"/>
      <c r="AA51" s="366"/>
      <c r="AB51" s="370"/>
      <c r="AC51" s="371"/>
      <c r="AD51" s="371"/>
      <c r="AE51" s="371"/>
      <c r="AF51" s="371"/>
      <c r="AG51" s="371"/>
      <c r="AH51" s="371"/>
      <c r="AI51" s="371"/>
      <c r="AJ51" s="371"/>
      <c r="AK51" s="371"/>
      <c r="AL51" s="371"/>
      <c r="AM51" s="371"/>
      <c r="AN51" s="371"/>
      <c r="AO51" s="371"/>
      <c r="AP51" s="372"/>
    </row>
    <row r="60" spans="1:42">
      <c r="AE60" s="11"/>
      <c r="AF60" s="11"/>
      <c r="AG60" s="11"/>
    </row>
  </sheetData>
  <sheetProtection algorithmName="SHA-512" hashValue="cJ4SaB7szEoYp4CufEQGPjQGFqt+TXASTmckOtkDqbKDdmdTf1QXSbpGQFRpydYtVlsRAF++MhXmLfhsYp6j2A==" saltValue="FdG9RF6VVCfZ5iviO2e7DQ==" spinCount="100000" sheet="1" selectLockedCells="1"/>
  <mergeCells count="86">
    <mergeCell ref="AR18:AR19"/>
    <mergeCell ref="AS18:AY19"/>
    <mergeCell ref="AR20:AR23"/>
    <mergeCell ref="AS20:AY23"/>
    <mergeCell ref="AR24:AR26"/>
    <mergeCell ref="AS24:AY26"/>
    <mergeCell ref="AR14:AR15"/>
    <mergeCell ref="AS14:AY15"/>
    <mergeCell ref="AR16:AR17"/>
    <mergeCell ref="AS16:AY17"/>
    <mergeCell ref="AR9:AR10"/>
    <mergeCell ref="AS9:AY10"/>
    <mergeCell ref="AS11:AY11"/>
    <mergeCell ref="AR12:AR13"/>
    <mergeCell ref="AS12:AY13"/>
    <mergeCell ref="AR7:AR8"/>
    <mergeCell ref="AS7:AY8"/>
    <mergeCell ref="AR2:AT3"/>
    <mergeCell ref="AU2:AU3"/>
    <mergeCell ref="AV2:AV3"/>
    <mergeCell ref="AW2:AW3"/>
    <mergeCell ref="AX2:AY3"/>
    <mergeCell ref="A46:E51"/>
    <mergeCell ref="F46:H47"/>
    <mergeCell ref="I46:AC47"/>
    <mergeCell ref="AD46:AP49"/>
    <mergeCell ref="F48:H49"/>
    <mergeCell ref="I48:AC49"/>
    <mergeCell ref="F50:H51"/>
    <mergeCell ref="I50:L51"/>
    <mergeCell ref="M50:M51"/>
    <mergeCell ref="N50:R51"/>
    <mergeCell ref="S50:S51"/>
    <mergeCell ref="T50:W51"/>
    <mergeCell ref="X50:AA51"/>
    <mergeCell ref="AB50:AP51"/>
    <mergeCell ref="A43:H44"/>
    <mergeCell ref="I43:L44"/>
    <mergeCell ref="M43:M44"/>
    <mergeCell ref="N43:R44"/>
    <mergeCell ref="S43:S44"/>
    <mergeCell ref="T43:W44"/>
    <mergeCell ref="Z37:AA37"/>
    <mergeCell ref="AB37:AC37"/>
    <mergeCell ref="Z38:AA38"/>
    <mergeCell ref="AB38:AC38"/>
    <mergeCell ref="I39:AP40"/>
    <mergeCell ref="O37:R38"/>
    <mergeCell ref="S37:Y38"/>
    <mergeCell ref="X43:AP44"/>
    <mergeCell ref="A29:AP29"/>
    <mergeCell ref="A41:H42"/>
    <mergeCell ref="I41:W42"/>
    <mergeCell ref="A30:AP33"/>
    <mergeCell ref="A34:AP34"/>
    <mergeCell ref="A35:H36"/>
    <mergeCell ref="I35:AP36"/>
    <mergeCell ref="A37:H40"/>
    <mergeCell ref="I37:I38"/>
    <mergeCell ref="J37:M38"/>
    <mergeCell ref="N37:N38"/>
    <mergeCell ref="A26:AE26"/>
    <mergeCell ref="A27:AP27"/>
    <mergeCell ref="A28:AP28"/>
    <mergeCell ref="A23:AP24"/>
    <mergeCell ref="A21:H21"/>
    <mergeCell ref="A22:AP22"/>
    <mergeCell ref="A19:AP19"/>
    <mergeCell ref="A16:AP18"/>
    <mergeCell ref="A11:H11"/>
    <mergeCell ref="A12:AP12"/>
    <mergeCell ref="A13:AP15"/>
    <mergeCell ref="A7:AP8"/>
    <mergeCell ref="A9:AP9"/>
    <mergeCell ref="T5:X6"/>
    <mergeCell ref="Y5:Z6"/>
    <mergeCell ref="O5:S6"/>
    <mergeCell ref="AD3:AG3"/>
    <mergeCell ref="AH3:AK3"/>
    <mergeCell ref="AL3:AO3"/>
    <mergeCell ref="A1:F1"/>
    <mergeCell ref="AD1:AO1"/>
    <mergeCell ref="A2:F2"/>
    <mergeCell ref="AD2:AG2"/>
    <mergeCell ref="AH2:AK2"/>
    <mergeCell ref="AL2:AO2"/>
  </mergeCells>
  <phoneticPr fontId="4"/>
  <pageMargins left="0.70866141732283472" right="0.70866141732283472" top="0.74803149606299213" bottom="0.74803149606299213" header="0.31496062992125984" footer="0.31496062992125984"/>
  <pageSetup paperSize="9"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BFEA0FD-34DC-453A-9C3E-F9688701F684}">
          <x14:formula1>
            <xm:f>コード表!$B$3:$B$49</xm:f>
          </x14:formula1>
          <xm:sqref>S37:Y38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pageSetUpPr fitToPage="1"/>
  </sheetPr>
  <dimension ref="A2:CK21"/>
  <sheetViews>
    <sheetView showGridLines="0" zoomScale="115" zoomScaleNormal="115" workbookViewId="0">
      <pane xSplit="4" ySplit="5" topLeftCell="E6" activePane="bottomRight" state="frozen"/>
      <selection pane="topRight" activeCell="E1" sqref="E1"/>
      <selection pane="bottomLeft" activeCell="A4" sqref="A4"/>
      <selection pane="bottomRight" activeCell="I13" sqref="I13"/>
    </sheetView>
  </sheetViews>
  <sheetFormatPr defaultRowHeight="13.5"/>
  <cols>
    <col min="1" max="1" width="7.125" bestFit="1" customWidth="1"/>
    <col min="4" max="4" width="20.375" customWidth="1"/>
    <col min="6" max="6" width="7.125" bestFit="1" customWidth="1"/>
    <col min="7" max="7" width="23.5" bestFit="1" customWidth="1"/>
    <col min="8" max="8" width="12.75" bestFit="1" customWidth="1"/>
    <col min="9" max="9" width="5.25" bestFit="1" customWidth="1"/>
    <col min="10" max="10" width="9" bestFit="1" customWidth="1"/>
    <col min="11" max="11" width="7.125" bestFit="1" customWidth="1"/>
    <col min="12" max="13" width="5.25" bestFit="1" customWidth="1"/>
    <col min="14" max="14" width="7.125" bestFit="1" customWidth="1"/>
    <col min="15" max="15" width="11.125" bestFit="1" customWidth="1"/>
    <col min="16" max="17" width="7.125" bestFit="1" customWidth="1"/>
    <col min="18" max="18" width="9" bestFit="1" customWidth="1"/>
    <col min="19" max="20" width="7.125" bestFit="1" customWidth="1"/>
    <col min="21" max="22" width="9" bestFit="1" customWidth="1"/>
    <col min="23" max="23" width="11" customWidth="1"/>
    <col min="24" max="25" width="5.25" bestFit="1" customWidth="1"/>
    <col min="26" max="26" width="11.75" bestFit="1" customWidth="1"/>
    <col min="27" max="27" width="7.875" bestFit="1" customWidth="1"/>
    <col min="28" max="28" width="7.125" bestFit="1" customWidth="1"/>
    <col min="29" max="29" width="5.75" bestFit="1" customWidth="1"/>
    <col min="30" max="31" width="7.125" bestFit="1" customWidth="1"/>
    <col min="32" max="32" width="7.875" bestFit="1" customWidth="1"/>
    <col min="33" max="34" width="9" bestFit="1" customWidth="1"/>
    <col min="35" max="35" width="11.125" bestFit="1" customWidth="1"/>
    <col min="36" max="42" width="7.125" bestFit="1" customWidth="1"/>
    <col min="43" max="43" width="14" customWidth="1"/>
    <col min="44" max="44" width="8.625" bestFit="1" customWidth="1"/>
    <col min="45" max="45" width="9" bestFit="1" customWidth="1"/>
    <col min="46" max="47" width="10.25" customWidth="1"/>
    <col min="48" max="48" width="8.625" bestFit="1" customWidth="1"/>
    <col min="49" max="49" width="9" bestFit="1" customWidth="1"/>
    <col min="50" max="50" width="11.25" customWidth="1"/>
    <col min="51" max="51" width="8.625" bestFit="1" customWidth="1"/>
    <col min="52" max="52" width="9" bestFit="1" customWidth="1"/>
    <col min="53" max="53" width="8.625" bestFit="1" customWidth="1"/>
    <col min="54" max="54" width="9" bestFit="1" customWidth="1"/>
    <col min="55" max="55" width="7" bestFit="1" customWidth="1"/>
    <col min="56" max="56" width="7.125" bestFit="1" customWidth="1"/>
    <col min="57" max="57" width="13.875" bestFit="1" customWidth="1"/>
    <col min="58" max="59" width="9.375" customWidth="1"/>
    <col min="60" max="60" width="7" bestFit="1" customWidth="1"/>
    <col min="61" max="61" width="9" bestFit="1" customWidth="1"/>
    <col min="62" max="62" width="10.125" bestFit="1" customWidth="1"/>
    <col min="63" max="63" width="12.875" bestFit="1" customWidth="1"/>
    <col min="64" max="65" width="9" bestFit="1" customWidth="1"/>
    <col min="66" max="66" width="13.75" customWidth="1"/>
    <col min="67" max="68" width="11.75" bestFit="1" customWidth="1"/>
    <col min="69" max="69" width="14.75" customWidth="1"/>
    <col min="70" max="70" width="9" bestFit="1" customWidth="1"/>
    <col min="71" max="71" width="13" customWidth="1"/>
    <col min="72" max="72" width="15" bestFit="1" customWidth="1"/>
    <col min="73" max="74" width="13" customWidth="1"/>
    <col min="75" max="75" width="14.25" customWidth="1"/>
    <col min="76" max="76" width="15.375" bestFit="1" customWidth="1"/>
    <col min="77" max="77" width="8.625" bestFit="1" customWidth="1"/>
    <col min="78" max="78" width="9" bestFit="1" customWidth="1"/>
    <col min="79" max="79" width="8.625" bestFit="1" customWidth="1"/>
    <col min="80" max="80" width="9" bestFit="1" customWidth="1"/>
    <col min="81" max="81" width="8.625" bestFit="1" customWidth="1"/>
    <col min="82" max="82" width="9" bestFit="1" customWidth="1"/>
    <col min="83" max="83" width="15.375" bestFit="1" customWidth="1"/>
    <col min="84" max="84" width="8.625" bestFit="1" customWidth="1"/>
    <col min="85" max="85" width="9" bestFit="1" customWidth="1"/>
    <col min="86" max="86" width="8.625" bestFit="1" customWidth="1"/>
    <col min="87" max="87" width="9" bestFit="1" customWidth="1"/>
    <col min="88" max="89" width="7" bestFit="1" customWidth="1"/>
  </cols>
  <sheetData>
    <row r="2" spans="1:89">
      <c r="A2" s="765" t="s">
        <v>513</v>
      </c>
      <c r="B2" s="765"/>
      <c r="C2" s="765"/>
      <c r="D2" s="765"/>
      <c r="E2" s="765"/>
      <c r="F2" s="765"/>
      <c r="G2" s="765"/>
      <c r="H2" s="765"/>
      <c r="I2" s="739" t="s">
        <v>386</v>
      </c>
      <c r="J2" s="740"/>
      <c r="K2" s="740"/>
      <c r="L2" s="740"/>
      <c r="M2" s="741"/>
      <c r="N2" s="216" t="s">
        <v>387</v>
      </c>
      <c r="O2" s="742" t="s">
        <v>612</v>
      </c>
      <c r="P2" s="743"/>
      <c r="Q2" s="743"/>
      <c r="R2" s="743"/>
      <c r="S2" s="743"/>
      <c r="T2" s="743"/>
      <c r="U2" s="743"/>
      <c r="V2" s="743"/>
      <c r="W2" s="743"/>
      <c r="X2" s="743"/>
      <c r="Y2" s="744"/>
      <c r="Z2" s="766" t="s">
        <v>611</v>
      </c>
      <c r="AA2" s="766"/>
      <c r="AB2" s="766"/>
      <c r="AC2" s="766"/>
      <c r="AD2" s="766"/>
      <c r="AE2" s="766"/>
      <c r="AF2" s="766"/>
      <c r="AG2" s="766"/>
      <c r="AH2" s="766"/>
      <c r="AI2" s="766"/>
      <c r="AJ2" s="767" t="s">
        <v>610</v>
      </c>
      <c r="AK2" s="768"/>
      <c r="AL2" s="768"/>
      <c r="AM2" s="768"/>
      <c r="AN2" s="768"/>
      <c r="AO2" s="768"/>
      <c r="AP2" s="769"/>
      <c r="AQ2" s="770" t="s">
        <v>609</v>
      </c>
      <c r="AR2" s="770"/>
      <c r="AS2" s="770"/>
      <c r="AT2" s="770"/>
      <c r="AU2" s="770"/>
      <c r="AV2" s="770"/>
      <c r="AW2" s="770"/>
      <c r="AX2" s="770"/>
      <c r="AY2" s="770"/>
      <c r="AZ2" s="770"/>
      <c r="BA2" s="770"/>
      <c r="BB2" s="770"/>
      <c r="BC2" s="770"/>
      <c r="BD2" s="770"/>
      <c r="BE2" s="770"/>
      <c r="BF2" s="770"/>
      <c r="BG2" s="770"/>
      <c r="BH2" s="770"/>
      <c r="BI2" s="770"/>
      <c r="BJ2" s="778" t="s">
        <v>608</v>
      </c>
      <c r="BK2" s="778"/>
      <c r="BL2" s="778"/>
      <c r="BM2" s="778"/>
      <c r="BN2" s="778"/>
      <c r="BO2" s="778"/>
      <c r="BP2" s="778"/>
      <c r="BQ2" s="778"/>
      <c r="BR2" s="778"/>
      <c r="BS2" s="778"/>
      <c r="BT2" s="778"/>
      <c r="BU2" s="778"/>
      <c r="BV2" s="778"/>
      <c r="BW2" s="778"/>
      <c r="BX2" s="752" t="s">
        <v>602</v>
      </c>
      <c r="BY2" s="752"/>
      <c r="BZ2" s="752"/>
      <c r="CA2" s="752"/>
      <c r="CB2" s="752"/>
      <c r="CC2" s="752"/>
      <c r="CD2" s="752"/>
      <c r="CE2" s="752"/>
      <c r="CF2" s="752"/>
      <c r="CG2" s="752"/>
      <c r="CH2" s="752"/>
      <c r="CI2" s="752"/>
      <c r="CJ2" s="752"/>
      <c r="CK2" s="752"/>
    </row>
    <row r="3" spans="1:89" ht="15" customHeight="1">
      <c r="A3" s="753" t="s">
        <v>530</v>
      </c>
      <c r="B3" s="756" t="s">
        <v>130</v>
      </c>
      <c r="C3" s="756" t="s">
        <v>4</v>
      </c>
      <c r="D3" s="756" t="s">
        <v>8</v>
      </c>
      <c r="E3" s="307" t="s">
        <v>131</v>
      </c>
      <c r="F3" s="307" t="s">
        <v>132</v>
      </c>
      <c r="G3" s="759"/>
      <c r="H3" s="307" t="s">
        <v>133</v>
      </c>
      <c r="I3" s="745" t="s">
        <v>531</v>
      </c>
      <c r="J3" s="748" t="s">
        <v>355</v>
      </c>
      <c r="K3" s="762" t="s">
        <v>532</v>
      </c>
      <c r="L3" s="762" t="s">
        <v>533</v>
      </c>
      <c r="M3" s="762" t="s">
        <v>534</v>
      </c>
      <c r="N3" s="771" t="s">
        <v>535</v>
      </c>
      <c r="O3" s="204"/>
      <c r="P3" s="204" t="s">
        <v>15</v>
      </c>
      <c r="Q3" s="204" t="s">
        <v>15</v>
      </c>
      <c r="R3" s="204" t="s">
        <v>16</v>
      </c>
      <c r="S3" s="204" t="s">
        <v>17</v>
      </c>
      <c r="T3" s="204" t="s">
        <v>18</v>
      </c>
      <c r="U3" s="204" t="s">
        <v>19</v>
      </c>
      <c r="V3" s="204" t="s">
        <v>20</v>
      </c>
      <c r="W3" s="204" t="s">
        <v>21</v>
      </c>
      <c r="X3" s="204" t="s">
        <v>22</v>
      </c>
      <c r="Y3" s="204" t="s">
        <v>118</v>
      </c>
      <c r="Z3" s="205"/>
      <c r="AA3" s="205" t="s">
        <v>15</v>
      </c>
      <c r="AB3" s="205" t="s">
        <v>15</v>
      </c>
      <c r="AC3" s="205" t="s">
        <v>16</v>
      </c>
      <c r="AD3" s="205" t="s">
        <v>17</v>
      </c>
      <c r="AE3" s="205" t="s">
        <v>17</v>
      </c>
      <c r="AF3" s="205" t="s">
        <v>18</v>
      </c>
      <c r="AG3" s="205" t="s">
        <v>19</v>
      </c>
      <c r="AH3" s="205" t="s">
        <v>20</v>
      </c>
      <c r="AI3" s="205" t="s">
        <v>21</v>
      </c>
      <c r="AJ3" s="206" t="s">
        <v>555</v>
      </c>
      <c r="AK3" s="779" t="s">
        <v>558</v>
      </c>
      <c r="AL3" s="780"/>
      <c r="AM3" s="779" t="s">
        <v>558</v>
      </c>
      <c r="AN3" s="780"/>
      <c r="AO3" s="779" t="s">
        <v>558</v>
      </c>
      <c r="AP3" s="780"/>
      <c r="AQ3" s="207" t="s">
        <v>555</v>
      </c>
      <c r="AR3" s="781" t="s">
        <v>561</v>
      </c>
      <c r="AS3" s="782"/>
      <c r="AT3" s="781" t="s">
        <v>563</v>
      </c>
      <c r="AU3" s="782"/>
      <c r="AV3" s="781" t="s">
        <v>565</v>
      </c>
      <c r="AW3" s="782"/>
      <c r="AX3" s="187" t="s">
        <v>567</v>
      </c>
      <c r="AY3" s="781" t="s">
        <v>569</v>
      </c>
      <c r="AZ3" s="782"/>
      <c r="BA3" s="783" t="s">
        <v>571</v>
      </c>
      <c r="BB3" s="784"/>
      <c r="BC3" s="187" t="s">
        <v>571</v>
      </c>
      <c r="BD3" s="187" t="s">
        <v>571</v>
      </c>
      <c r="BE3" s="209" t="s">
        <v>558</v>
      </c>
      <c r="BF3" s="187" t="s">
        <v>577</v>
      </c>
      <c r="BG3" s="187" t="s">
        <v>579</v>
      </c>
      <c r="BH3" s="209" t="s">
        <v>581</v>
      </c>
      <c r="BI3" s="209" t="s">
        <v>581</v>
      </c>
      <c r="BJ3" s="212" t="s">
        <v>581</v>
      </c>
      <c r="BK3" s="212" t="s">
        <v>581</v>
      </c>
      <c r="BL3" s="212" t="s">
        <v>585</v>
      </c>
      <c r="BM3" s="212" t="s">
        <v>585</v>
      </c>
      <c r="BN3" s="212" t="s">
        <v>585</v>
      </c>
      <c r="BO3" s="212" t="s">
        <v>585</v>
      </c>
      <c r="BP3" s="212" t="s">
        <v>585</v>
      </c>
      <c r="BQ3" s="212" t="s">
        <v>585</v>
      </c>
      <c r="BR3" s="212" t="s">
        <v>586</v>
      </c>
      <c r="BS3" s="212" t="s">
        <v>586</v>
      </c>
      <c r="BT3" s="212" t="s">
        <v>586</v>
      </c>
      <c r="BU3" s="212" t="s">
        <v>586</v>
      </c>
      <c r="BV3" s="212" t="s">
        <v>586</v>
      </c>
      <c r="BW3" s="212" t="s">
        <v>586</v>
      </c>
      <c r="BX3" s="213" t="s">
        <v>599</v>
      </c>
      <c r="BY3" s="793" t="s">
        <v>600</v>
      </c>
      <c r="BZ3" s="793"/>
      <c r="CA3" s="794" t="s">
        <v>601</v>
      </c>
      <c r="CB3" s="794"/>
      <c r="CC3" s="794" t="s">
        <v>603</v>
      </c>
      <c r="CD3" s="794"/>
      <c r="CE3" s="215" t="s">
        <v>604</v>
      </c>
      <c r="CF3" s="794" t="s">
        <v>605</v>
      </c>
      <c r="CG3" s="794"/>
      <c r="CH3" s="789" t="s">
        <v>606</v>
      </c>
      <c r="CI3" s="790"/>
      <c r="CJ3" s="215" t="s">
        <v>606</v>
      </c>
      <c r="CK3" s="190" t="s">
        <v>606</v>
      </c>
    </row>
    <row r="4" spans="1:89" ht="30.75" customHeight="1">
      <c r="A4" s="754"/>
      <c r="B4" s="757"/>
      <c r="C4" s="757"/>
      <c r="D4" s="757"/>
      <c r="E4" s="758"/>
      <c r="F4" s="758"/>
      <c r="G4" s="760"/>
      <c r="H4" s="758"/>
      <c r="I4" s="746"/>
      <c r="J4" s="749"/>
      <c r="K4" s="763"/>
      <c r="L4" s="763"/>
      <c r="M4" s="763"/>
      <c r="N4" s="772"/>
      <c r="O4" s="750" t="s">
        <v>546</v>
      </c>
      <c r="P4" s="750" t="s">
        <v>538</v>
      </c>
      <c r="Q4" s="750" t="s">
        <v>539</v>
      </c>
      <c r="R4" s="750" t="s">
        <v>540</v>
      </c>
      <c r="S4" s="750" t="s">
        <v>541</v>
      </c>
      <c r="T4" s="750" t="s">
        <v>542</v>
      </c>
      <c r="U4" s="750" t="s">
        <v>543</v>
      </c>
      <c r="V4" s="750" t="s">
        <v>547</v>
      </c>
      <c r="W4" s="750" t="s">
        <v>548</v>
      </c>
      <c r="X4" s="750" t="s">
        <v>545</v>
      </c>
      <c r="Y4" s="750" t="s">
        <v>544</v>
      </c>
      <c r="Z4" s="774" t="s">
        <v>549</v>
      </c>
      <c r="AA4" s="774" t="s">
        <v>550</v>
      </c>
      <c r="AB4" s="774" t="s">
        <v>539</v>
      </c>
      <c r="AC4" s="774" t="s">
        <v>551</v>
      </c>
      <c r="AD4" s="774" t="s">
        <v>552</v>
      </c>
      <c r="AE4" s="774" t="s">
        <v>539</v>
      </c>
      <c r="AF4" s="774" t="s">
        <v>553</v>
      </c>
      <c r="AG4" s="774" t="s">
        <v>554</v>
      </c>
      <c r="AH4" s="774" t="s">
        <v>547</v>
      </c>
      <c r="AI4" s="774" t="s">
        <v>548</v>
      </c>
      <c r="AJ4" s="776" t="s">
        <v>556</v>
      </c>
      <c r="AK4" s="805" t="s">
        <v>557</v>
      </c>
      <c r="AL4" s="806"/>
      <c r="AM4" s="805" t="s">
        <v>559</v>
      </c>
      <c r="AN4" s="806"/>
      <c r="AO4" s="805" t="s">
        <v>560</v>
      </c>
      <c r="AP4" s="806"/>
      <c r="AQ4" s="210" t="s">
        <v>574</v>
      </c>
      <c r="AR4" s="785" t="s">
        <v>562</v>
      </c>
      <c r="AS4" s="786"/>
      <c r="AT4" s="785" t="s">
        <v>564</v>
      </c>
      <c r="AU4" s="786"/>
      <c r="AV4" s="785" t="s">
        <v>566</v>
      </c>
      <c r="AW4" s="786"/>
      <c r="AX4" s="208" t="s">
        <v>568</v>
      </c>
      <c r="AY4" s="785" t="s">
        <v>570</v>
      </c>
      <c r="AZ4" s="786"/>
      <c r="BA4" s="787" t="s">
        <v>572</v>
      </c>
      <c r="BB4" s="788"/>
      <c r="BC4" s="803" t="s">
        <v>573</v>
      </c>
      <c r="BD4" s="803" t="s">
        <v>607</v>
      </c>
      <c r="BE4" s="211" t="s">
        <v>575</v>
      </c>
      <c r="BF4" s="803" t="s">
        <v>576</v>
      </c>
      <c r="BG4" s="803" t="s">
        <v>578</v>
      </c>
      <c r="BH4" s="210" t="s">
        <v>580</v>
      </c>
      <c r="BI4" s="210" t="s">
        <v>582</v>
      </c>
      <c r="BJ4" s="799" t="s">
        <v>583</v>
      </c>
      <c r="BK4" s="799" t="s">
        <v>584</v>
      </c>
      <c r="BL4" s="791" t="s">
        <v>588</v>
      </c>
      <c r="BM4" s="791" t="s">
        <v>589</v>
      </c>
      <c r="BN4" s="791" t="s">
        <v>590</v>
      </c>
      <c r="BO4" s="791" t="s">
        <v>591</v>
      </c>
      <c r="BP4" s="791" t="s">
        <v>592</v>
      </c>
      <c r="BQ4" s="791" t="s">
        <v>593</v>
      </c>
      <c r="BR4" s="791" t="s">
        <v>587</v>
      </c>
      <c r="BS4" s="791" t="s">
        <v>594</v>
      </c>
      <c r="BT4" s="791" t="s">
        <v>595</v>
      </c>
      <c r="BU4" s="791" t="s">
        <v>596</v>
      </c>
      <c r="BV4" s="791" t="s">
        <v>597</v>
      </c>
      <c r="BW4" s="791" t="s">
        <v>598</v>
      </c>
      <c r="BX4" s="214" t="s">
        <v>574</v>
      </c>
      <c r="BY4" s="795" t="s">
        <v>562</v>
      </c>
      <c r="BZ4" s="796"/>
      <c r="CA4" s="795" t="s">
        <v>564</v>
      </c>
      <c r="CB4" s="796"/>
      <c r="CC4" s="795" t="s">
        <v>566</v>
      </c>
      <c r="CD4" s="796"/>
      <c r="CE4" s="797" t="s">
        <v>568</v>
      </c>
      <c r="CF4" s="795" t="s">
        <v>570</v>
      </c>
      <c r="CG4" s="796"/>
      <c r="CH4" s="795" t="s">
        <v>572</v>
      </c>
      <c r="CI4" s="796"/>
      <c r="CJ4" s="801" t="s">
        <v>573</v>
      </c>
      <c r="CK4" s="801" t="s">
        <v>607</v>
      </c>
    </row>
    <row r="5" spans="1:89" ht="18.75" customHeight="1">
      <c r="A5" s="755"/>
      <c r="B5" s="755"/>
      <c r="C5" s="755"/>
      <c r="D5" s="755"/>
      <c r="E5" s="308"/>
      <c r="F5" s="308"/>
      <c r="G5" s="761"/>
      <c r="H5" s="308"/>
      <c r="I5" s="747"/>
      <c r="J5" s="747"/>
      <c r="K5" s="764"/>
      <c r="L5" s="764"/>
      <c r="M5" s="764"/>
      <c r="N5" s="773"/>
      <c r="O5" s="751"/>
      <c r="P5" s="751"/>
      <c r="Q5" s="751"/>
      <c r="R5" s="751"/>
      <c r="S5" s="751"/>
      <c r="T5" s="751"/>
      <c r="U5" s="751"/>
      <c r="V5" s="751"/>
      <c r="W5" s="751"/>
      <c r="X5" s="751"/>
      <c r="Y5" s="751"/>
      <c r="Z5" s="775"/>
      <c r="AA5" s="775"/>
      <c r="AB5" s="775"/>
      <c r="AC5" s="775"/>
      <c r="AD5" s="775"/>
      <c r="AE5" s="775"/>
      <c r="AF5" s="775"/>
      <c r="AG5" s="775"/>
      <c r="AH5" s="775"/>
      <c r="AI5" s="775"/>
      <c r="AJ5" s="777"/>
      <c r="AK5" s="182" t="s">
        <v>536</v>
      </c>
      <c r="AL5" s="182" t="s">
        <v>537</v>
      </c>
      <c r="AM5" s="182" t="s">
        <v>536</v>
      </c>
      <c r="AN5" s="182" t="s">
        <v>537</v>
      </c>
      <c r="AO5" s="182" t="s">
        <v>536</v>
      </c>
      <c r="AP5" s="182" t="s">
        <v>537</v>
      </c>
      <c r="AQ5" s="203" t="s">
        <v>137</v>
      </c>
      <c r="AR5" s="188" t="s">
        <v>138</v>
      </c>
      <c r="AS5" s="188" t="s">
        <v>139</v>
      </c>
      <c r="AT5" s="188" t="s">
        <v>138</v>
      </c>
      <c r="AU5" s="188" t="s">
        <v>139</v>
      </c>
      <c r="AV5" s="188" t="s">
        <v>138</v>
      </c>
      <c r="AW5" s="188" t="s">
        <v>139</v>
      </c>
      <c r="AX5" s="189"/>
      <c r="AY5" s="188" t="s">
        <v>138</v>
      </c>
      <c r="AZ5" s="188" t="s">
        <v>139</v>
      </c>
      <c r="BA5" s="188" t="s">
        <v>138</v>
      </c>
      <c r="BB5" s="188" t="s">
        <v>139</v>
      </c>
      <c r="BC5" s="804"/>
      <c r="BD5" s="804"/>
      <c r="BE5" s="202" t="s">
        <v>140</v>
      </c>
      <c r="BF5" s="804"/>
      <c r="BG5" s="804"/>
      <c r="BH5" s="202" t="s">
        <v>140</v>
      </c>
      <c r="BI5" s="202" t="s">
        <v>140</v>
      </c>
      <c r="BJ5" s="800"/>
      <c r="BK5" s="800"/>
      <c r="BL5" s="792"/>
      <c r="BM5" s="792"/>
      <c r="BN5" s="792"/>
      <c r="BO5" s="792"/>
      <c r="BP5" s="792"/>
      <c r="BQ5" s="792"/>
      <c r="BR5" s="792"/>
      <c r="BS5" s="792"/>
      <c r="BT5" s="792"/>
      <c r="BU5" s="792"/>
      <c r="BV5" s="792"/>
      <c r="BW5" s="792"/>
      <c r="BX5" s="191" t="s">
        <v>137</v>
      </c>
      <c r="BY5" s="191" t="s">
        <v>138</v>
      </c>
      <c r="BZ5" s="191" t="s">
        <v>139</v>
      </c>
      <c r="CA5" s="191" t="s">
        <v>138</v>
      </c>
      <c r="CB5" s="191" t="s">
        <v>139</v>
      </c>
      <c r="CC5" s="191" t="s">
        <v>138</v>
      </c>
      <c r="CD5" s="191" t="s">
        <v>139</v>
      </c>
      <c r="CE5" s="798"/>
      <c r="CF5" s="191" t="s">
        <v>138</v>
      </c>
      <c r="CG5" s="191" t="s">
        <v>139</v>
      </c>
      <c r="CH5" s="191" t="s">
        <v>138</v>
      </c>
      <c r="CI5" s="191" t="s">
        <v>139</v>
      </c>
      <c r="CJ5" s="798"/>
      <c r="CK5" s="802"/>
    </row>
    <row r="6" spans="1:89">
      <c r="A6" s="44" t="str">
        <f>IF(表!$AD$3="","",表!$AD$3)</f>
        <v/>
      </c>
      <c r="B6" s="44" t="str">
        <f>IF(表!$AH$3="","",表!$AH$3)</f>
        <v/>
      </c>
      <c r="C6" s="44" t="str">
        <f>IF(表!$AL$3="","",表!$AL$3)</f>
        <v/>
      </c>
      <c r="D6" s="44" t="str">
        <f>IF(表!$I$35="","",表!$I$35)</f>
        <v/>
      </c>
      <c r="E6" s="45" t="str">
        <f>IF(表!$J$37="","",表!$J$37&amp;表!$O$37)</f>
        <v/>
      </c>
      <c r="F6" s="46" t="str">
        <f>IF(表!$S$37="","",表!$S$37)</f>
        <v/>
      </c>
      <c r="G6" s="47" t="str">
        <f>IF(表!$I$39="","",表!$I$39)</f>
        <v/>
      </c>
      <c r="H6" s="44" t="str">
        <f>IF(表!$I$43="","",表!$I$43&amp;表!$N$43&amp;表!$T$43)</f>
        <v/>
      </c>
      <c r="I6" s="47" t="str">
        <f>IF(第１・２表!$O3="","",第１・２表!$O3)</f>
        <v/>
      </c>
      <c r="J6" s="47" t="str">
        <f>IF(第１・２表!$E$9="","",第１・２表!$E$9&amp;第１・２表!$F$9&amp;第１・２表!$G$9&amp;第１・２表!$H$9&amp;第１・２表!$I$9&amp;第１・２表!$J$9&amp;第１・２表!$K$9&amp;第１・２表!$L$9&amp;第１・２表!$M$9&amp;第１・２表!$N$9&amp;第１・２表!$O$9&amp;第１・２表!$P$9&amp;第１・２表!$Q$9)</f>
        <v/>
      </c>
      <c r="K6" s="47" t="str">
        <f>IF(第１・２表!$D$15="","",第１・２表!$D$15)</f>
        <v/>
      </c>
      <c r="L6" s="44" t="str">
        <f>IF(第１・２表!$D$16="","",第１・２表!$D$16)</f>
        <v/>
      </c>
      <c r="M6" s="44" t="str">
        <f>IF(第１・２表!$D$18="","",第１・２表!$D$18)</f>
        <v/>
      </c>
      <c r="N6" s="44" t="str">
        <f>IF(第１・２表!$P$36="○",1,IF(第１・２表!$P$37="○",2,IF(第１・２表!$P$38="○",3,"")))</f>
        <v/>
      </c>
      <c r="O6" s="44" t="str">
        <f>IF($P6="","",1)</f>
        <v/>
      </c>
      <c r="P6" s="44" t="str">
        <f>IF(第３表!$C10="","",第３表!$C10)</f>
        <v/>
      </c>
      <c r="Q6" s="44" t="str">
        <f>IF(第３表!$D10="","",第３表!$D10)</f>
        <v/>
      </c>
      <c r="R6" s="44" t="str">
        <f>IF(第３表!$E10="","",第３表!$E10)</f>
        <v/>
      </c>
      <c r="S6" s="48" t="str">
        <f>IF(第３表!$G10="","",第３表!$G10)</f>
        <v/>
      </c>
      <c r="T6" s="44" t="str">
        <f>IF(第３表!$I10="","",第３表!$I10)</f>
        <v/>
      </c>
      <c r="U6" s="44" t="str">
        <f>IF(第３表!$N10="","",第３表!$N10)</f>
        <v/>
      </c>
      <c r="V6" s="44" t="str">
        <f>IF(第３表!$P10="","",第３表!$P10)</f>
        <v/>
      </c>
      <c r="W6" s="44" t="str">
        <f>IF(第３表!$R10="","",第３表!$R10)</f>
        <v/>
      </c>
      <c r="X6" s="44" t="str">
        <f>IF(第３表!$T10="","",第３表!$T10)</f>
        <v/>
      </c>
      <c r="Y6" s="44" t="str">
        <f>IF(第３表!$V10="","",第３表!$V10)</f>
        <v/>
      </c>
      <c r="Z6" s="44" t="str">
        <f>IF($AA6="","",1)</f>
        <v/>
      </c>
      <c r="AA6" s="44" t="str">
        <f>IF(第４表!$C7="","",第４表!$C7)</f>
        <v/>
      </c>
      <c r="AB6" s="44" t="str">
        <f>IF(第４表!$D7="","",第４表!$D7)</f>
        <v/>
      </c>
      <c r="AC6" s="44" t="str">
        <f>IF(第４表!$E7="","",第４表!$E7)</f>
        <v/>
      </c>
      <c r="AD6" s="44" t="str">
        <f>IF(第４表!$G7="","",第４表!$G7)</f>
        <v/>
      </c>
      <c r="AE6" s="44" t="str">
        <f>IF(第４表!$H7="","",第４表!$H7)</f>
        <v/>
      </c>
      <c r="AF6" s="44" t="str">
        <f>IF(第４表!$J7="","",第４表!$J7)</f>
        <v/>
      </c>
      <c r="AG6" s="44" t="str">
        <f>IF(第４表!$Q7="","",第４表!$Q7)</f>
        <v/>
      </c>
      <c r="AH6" s="44" t="str">
        <f>IF(第４表!$T7="","",第４表!$T7)</f>
        <v/>
      </c>
      <c r="AI6" s="44" t="str">
        <f>IF(第４表!$V7="","",第４表!$V7)</f>
        <v/>
      </c>
      <c r="AJ6" s="44" t="str">
        <f>IF(第５表!$D11="","",第５表!$D11)</f>
        <v/>
      </c>
      <c r="AK6" s="44" t="str">
        <f>IF(第５表!$G$18="","",第５表!$G$18)</f>
        <v/>
      </c>
      <c r="AL6" s="44" t="str">
        <f>IF(第５表!$G$19="","",第５表!$G$19)</f>
        <v/>
      </c>
      <c r="AM6" s="44" t="str">
        <f>IF(第５表!$L$18="","",第５表!$L$18)</f>
        <v/>
      </c>
      <c r="AN6" s="44" t="str">
        <f>IF(第５表!$L$19="","",第５表!$L$19)</f>
        <v/>
      </c>
      <c r="AO6" s="44" t="str">
        <f>IF(第５表!$Q$18="","",第５表!$Q$18)</f>
        <v/>
      </c>
      <c r="AP6" s="44" t="str">
        <f>IF(第５表!$Q$19="","",第５表!$Q$19)</f>
        <v/>
      </c>
      <c r="AQ6" s="44" t="str">
        <f>IF('第6-1表'!$C$16="","",'第6-1表'!$C$16)</f>
        <v/>
      </c>
      <c r="AR6" s="44" t="str">
        <f>IF('第6-1表'!$T$12="","",'第6-1表'!$T$12)</f>
        <v/>
      </c>
      <c r="AS6" s="44" t="str">
        <f>IF('第6-1表'!$U$12="","",'第6-1表'!$U$12)</f>
        <v/>
      </c>
      <c r="AT6" s="44" t="str">
        <f>IF('第6-1表'!$T$13="","",'第6-1表'!$T$13)</f>
        <v/>
      </c>
      <c r="AU6" s="44" t="str">
        <f>IF('第6-1表'!$U$13="","",'第6-1表'!$U$13)</f>
        <v/>
      </c>
      <c r="AV6" s="44" t="str">
        <f>IF('第6-1表'!$T$14="","",'第6-1表'!$T$14)</f>
        <v/>
      </c>
      <c r="AW6" s="44" t="str">
        <f>IF('第6-1表'!$U$14="","",'第6-1表'!$U$14)</f>
        <v/>
      </c>
      <c r="AX6" s="44" t="str">
        <f>IF('第6-1表'!$T$16="","",'第6-1表'!$T$16)</f>
        <v/>
      </c>
      <c r="AY6" s="44" t="str">
        <f>IF('第6-1表'!$T$17="","",'第6-1表'!$T$17)</f>
        <v/>
      </c>
      <c r="AZ6" s="44" t="str">
        <f>IF('第6-1表'!$U$17="","",'第6-1表'!$U$17)</f>
        <v/>
      </c>
      <c r="BA6" s="44" t="str">
        <f>IF('第6-1表'!$T$18="","",'第6-1表'!$T$18)</f>
        <v/>
      </c>
      <c r="BB6" s="44" t="str">
        <f>IF('第6-1表'!$U$18="","",'第6-1表'!$U$18)</f>
        <v/>
      </c>
      <c r="BC6" s="44" t="str">
        <f>IF('第6-1表'!$T$21="","",'第6-1表'!$T$21)</f>
        <v/>
      </c>
      <c r="BD6" s="44" t="str">
        <f>IF('第6-1表'!$U$21="","",'第6-1表'!$U$21)</f>
        <v/>
      </c>
      <c r="BE6" s="44" t="str">
        <f>IF('第6-1表'!$C$28="","",'第6-1表'!$C$28)</f>
        <v/>
      </c>
      <c r="BF6" s="44" t="str">
        <f>IF('第6-1表'!$T$28="","",'第6-1表'!$T$28)</f>
        <v/>
      </c>
      <c r="BG6" s="44" t="str">
        <f>IF('第6-1表'!$T$29="","",'第6-1表'!$T$29)</f>
        <v/>
      </c>
      <c r="BH6" s="44" t="str">
        <f>IF('第6-1表'!$C$34="","",'第6-1表'!$C$34)</f>
        <v/>
      </c>
      <c r="BI6" s="44" t="str">
        <f>IF('第6-1表'!$G$34="","",'第6-1表'!$G$34)</f>
        <v/>
      </c>
      <c r="BJ6" s="44" t="str">
        <f>IF('第6-2表'!$D$7="","",'第6-2表'!$D$7)</f>
        <v/>
      </c>
      <c r="BK6" s="44" t="str">
        <f>IF('第6-2表'!$H$7="","",'第6-2表'!$H$7)</f>
        <v/>
      </c>
      <c r="BL6" s="44" t="str">
        <f>IF('第6-2表'!$D$11="","",'第6-2表'!$D$11)</f>
        <v/>
      </c>
      <c r="BM6" s="44" t="str">
        <f>IF('第6-2表'!$H$11="","",'第6-2表'!$H$11)</f>
        <v/>
      </c>
      <c r="BN6" s="44" t="str">
        <f>IF('第6-2表'!$H$13="","",'第6-2表'!$H$13)</f>
        <v/>
      </c>
      <c r="BO6" s="44" t="str">
        <f>IF('第6-2表'!$D$16="","",'第6-2表'!$D$16)</f>
        <v/>
      </c>
      <c r="BP6" s="44" t="str">
        <f>IF('第6-2表'!$H$16="","",'第6-2表'!$H$16)</f>
        <v/>
      </c>
      <c r="BQ6" s="44" t="str">
        <f>IF('第6-2表'!$H$18="","",'第6-2表'!$H$18)</f>
        <v/>
      </c>
      <c r="BR6" s="44" t="str">
        <f>IF('第6-2表'!$D$22="","",'第6-2表'!$D$22)</f>
        <v/>
      </c>
      <c r="BS6" s="44" t="str">
        <f>IF('第6-2表'!$H$22="","",'第6-2表'!$H$22)</f>
        <v/>
      </c>
      <c r="BT6" s="44" t="str">
        <f>IF('第6-2表'!$H$24="","",'第6-2表'!$H$24)</f>
        <v/>
      </c>
      <c r="BU6" s="44" t="str">
        <f>IF('第6-2表'!$D$27="","",'第6-2表'!$D$27)</f>
        <v/>
      </c>
      <c r="BV6" s="44" t="str">
        <f>IF('第6-2表'!$H$27="","",'第6-2表'!$H$27)</f>
        <v/>
      </c>
      <c r="BW6" s="44" t="str">
        <f>IF('第6-2表'!$H$29="","",'第6-2表'!$H$29)</f>
        <v/>
      </c>
      <c r="BX6" s="44" t="str">
        <f>IF('第6-3表'!$C$17="","",'第6-3表'!$C$17)</f>
        <v/>
      </c>
      <c r="BY6" s="44" t="str">
        <f>IF('第6-3表'!$R$11="","",'第6-3表'!$R$11)</f>
        <v/>
      </c>
      <c r="BZ6" s="44" t="str">
        <f>IF('第6-3表'!$S$11="","",'第6-3表'!$S$11)</f>
        <v/>
      </c>
      <c r="CA6" s="44" t="str">
        <f>IF('第6-3表'!$R$13="","",'第6-3表'!$R$13)</f>
        <v/>
      </c>
      <c r="CB6" s="44" t="str">
        <f>IF('第6-3表'!$S$13="","",'第6-3表'!$S$13)</f>
        <v/>
      </c>
      <c r="CC6" s="44" t="str">
        <f>IF('第6-3表'!$R$15="","",'第6-3表'!$R$15)</f>
        <v/>
      </c>
      <c r="CD6" s="44" t="str">
        <f>IF('第6-3表'!$S$15="","",'第6-3表'!$S$15)</f>
        <v/>
      </c>
      <c r="CE6" s="44" t="str">
        <f>IF('第6-3表'!$R$17="","",'第6-3表'!$R$17)</f>
        <v/>
      </c>
      <c r="CF6" s="44" t="str">
        <f>IF('第6-3表'!$R$19="","",'第6-3表'!$R$19)</f>
        <v/>
      </c>
      <c r="CG6" s="44" t="str">
        <f>IF('第6-3表'!$S$19="","",'第6-3表'!$S$19)</f>
        <v/>
      </c>
      <c r="CH6" s="44" t="str">
        <f>IF('第6-3表'!$R$21="","",'第6-3表'!$R$21)</f>
        <v/>
      </c>
      <c r="CI6" s="44" t="str">
        <f>IF('第6-3表'!$S$21="","",'第6-3表'!$S$21)</f>
        <v/>
      </c>
      <c r="CJ6" s="44" t="str">
        <f>IF('第6-3表'!$R$25="","",'第6-3表'!$R$25)</f>
        <v/>
      </c>
      <c r="CK6" s="44" t="str">
        <f>IF('第6-3表'!$S$25="","",'第6-3表'!$S$25)</f>
        <v/>
      </c>
    </row>
    <row r="7" spans="1:89">
      <c r="A7" s="44" t="str">
        <f t="shared" ref="A7:N16" si="0">IF(AND($O7="",$Z7=""),"",A$6)</f>
        <v/>
      </c>
      <c r="B7" s="44" t="str">
        <f t="shared" si="0"/>
        <v/>
      </c>
      <c r="C7" s="44" t="str">
        <f t="shared" si="0"/>
        <v/>
      </c>
      <c r="D7" s="44" t="str">
        <f t="shared" si="0"/>
        <v/>
      </c>
      <c r="E7" s="46" t="str">
        <f t="shared" si="0"/>
        <v/>
      </c>
      <c r="F7" s="46" t="str">
        <f t="shared" si="0"/>
        <v/>
      </c>
      <c r="G7" s="47" t="str">
        <f t="shared" si="0"/>
        <v/>
      </c>
      <c r="H7" s="44" t="str">
        <f t="shared" si="0"/>
        <v/>
      </c>
      <c r="I7" s="44" t="str">
        <f t="shared" si="0"/>
        <v/>
      </c>
      <c r="J7" s="44" t="str">
        <f t="shared" si="0"/>
        <v/>
      </c>
      <c r="K7" s="47" t="str">
        <f t="shared" si="0"/>
        <v/>
      </c>
      <c r="L7" s="47" t="str">
        <f t="shared" si="0"/>
        <v/>
      </c>
      <c r="M7" s="47" t="str">
        <f t="shared" si="0"/>
        <v/>
      </c>
      <c r="N7" s="47" t="str">
        <f t="shared" si="0"/>
        <v/>
      </c>
      <c r="O7" s="44" t="str">
        <f>IF($P7="","",2)</f>
        <v/>
      </c>
      <c r="P7" s="44" t="str">
        <f>IF(第３表!$C11="","",第３表!$C11)</f>
        <v/>
      </c>
      <c r="Q7" s="44" t="str">
        <f>IF(第３表!$D11="","",第３表!$D11)</f>
        <v/>
      </c>
      <c r="R7" s="44" t="str">
        <f>IF(第３表!$E11="","",第３表!$E11)</f>
        <v/>
      </c>
      <c r="S7" s="48" t="str">
        <f>IF(第３表!$G11="","",第３表!$G11)</f>
        <v/>
      </c>
      <c r="T7" s="44" t="str">
        <f>IF(第３表!$I11="","",第３表!$I11)</f>
        <v/>
      </c>
      <c r="U7" s="44" t="str">
        <f>IF(第３表!$N11="","",第３表!$N11)</f>
        <v/>
      </c>
      <c r="V7" s="44" t="str">
        <f>IF(第３表!$P11="","",第３表!$P11)</f>
        <v/>
      </c>
      <c r="W7" s="44" t="str">
        <f>IF(第３表!$R11="","",第３表!$R11)</f>
        <v/>
      </c>
      <c r="X7" s="44" t="str">
        <f>IF(第３表!$T11="","",第３表!$T11)</f>
        <v/>
      </c>
      <c r="Y7" s="44" t="str">
        <f>IF(第３表!$V11="","",第３表!$V11)</f>
        <v/>
      </c>
      <c r="Z7" s="44" t="str">
        <f>IF($AA7="","",2)</f>
        <v/>
      </c>
      <c r="AA7" s="44" t="str">
        <f>IF(第４表!$C8="","",第４表!$C8)</f>
        <v/>
      </c>
      <c r="AB7" s="44" t="str">
        <f>IF(第４表!$D8="","",第４表!$D8)</f>
        <v/>
      </c>
      <c r="AC7" s="44" t="str">
        <f>IF(第４表!$E8="","",第４表!$E8)</f>
        <v/>
      </c>
      <c r="AD7" s="44" t="str">
        <f>IF(第４表!$G8="","",第４表!$G8)</f>
        <v/>
      </c>
      <c r="AE7" s="44" t="str">
        <f>IF(第４表!$H8="","",第４表!$H8)</f>
        <v/>
      </c>
      <c r="AF7" s="44" t="str">
        <f>IF(第４表!$J8="","",第４表!$J8)</f>
        <v/>
      </c>
      <c r="AG7" s="44" t="str">
        <f>IF(第４表!$Q8="","",第４表!$Q8)</f>
        <v/>
      </c>
      <c r="AH7" s="44" t="str">
        <f>IF(第４表!$T8="","",第４表!$T8)</f>
        <v/>
      </c>
      <c r="AI7" s="44" t="str">
        <f>IF(第４表!$V8="","",第４表!$V8)</f>
        <v/>
      </c>
      <c r="AJ7" s="47" t="str">
        <f>IF(AND($O7="",$Z7=""),"",AJ$6)</f>
        <v/>
      </c>
      <c r="AK7" s="44" t="str">
        <f t="shared" ref="AJ7:AP21" si="1">IF(AND($O7="",$Z7=""),"",AK$6)</f>
        <v/>
      </c>
      <c r="AL7" s="44" t="str">
        <f t="shared" si="1"/>
        <v/>
      </c>
      <c r="AM7" s="44" t="str">
        <f t="shared" si="1"/>
        <v/>
      </c>
      <c r="AN7" s="44" t="str">
        <f t="shared" si="1"/>
        <v/>
      </c>
      <c r="AO7" s="44" t="str">
        <f t="shared" si="1"/>
        <v/>
      </c>
      <c r="AP7" s="44" t="str">
        <f t="shared" si="1"/>
        <v/>
      </c>
      <c r="AQ7" s="44" t="str">
        <f t="shared" ref="AQ7:BH21" si="2">IF(AND($O7="",$Z7=""),"","-")</f>
        <v/>
      </c>
      <c r="AR7" s="44" t="str">
        <f t="shared" si="2"/>
        <v/>
      </c>
      <c r="AS7" s="44" t="str">
        <f t="shared" si="2"/>
        <v/>
      </c>
      <c r="AT7" s="44" t="str">
        <f t="shared" si="2"/>
        <v/>
      </c>
      <c r="AU7" s="44" t="str">
        <f t="shared" si="2"/>
        <v/>
      </c>
      <c r="AV7" s="44" t="str">
        <f t="shared" si="2"/>
        <v/>
      </c>
      <c r="AW7" s="44" t="str">
        <f t="shared" si="2"/>
        <v/>
      </c>
      <c r="AX7" s="44" t="str">
        <f t="shared" si="2"/>
        <v/>
      </c>
      <c r="AY7" s="44" t="str">
        <f t="shared" si="2"/>
        <v/>
      </c>
      <c r="AZ7" s="44" t="str">
        <f t="shared" si="2"/>
        <v/>
      </c>
      <c r="BA7" s="44" t="str">
        <f t="shared" si="2"/>
        <v/>
      </c>
      <c r="BB7" s="44" t="str">
        <f t="shared" si="2"/>
        <v/>
      </c>
      <c r="BC7" s="44" t="str">
        <f t="shared" si="2"/>
        <v/>
      </c>
      <c r="BD7" s="44" t="str">
        <f t="shared" si="2"/>
        <v/>
      </c>
      <c r="BE7" s="44" t="str">
        <f t="shared" ref="BE7:BG21" si="3">IF(AND($O7="",$Z7=""),"","-")</f>
        <v/>
      </c>
      <c r="BF7" s="44" t="str">
        <f t="shared" si="3"/>
        <v/>
      </c>
      <c r="BG7" s="44" t="str">
        <f t="shared" si="3"/>
        <v/>
      </c>
      <c r="BH7" s="44" t="str">
        <f t="shared" si="2"/>
        <v/>
      </c>
      <c r="BI7" s="44" t="str">
        <f t="shared" ref="BI7:CK15" si="4">IF(AND($O7="",$Z7=""),"","-")</f>
        <v/>
      </c>
      <c r="BJ7" s="44" t="str">
        <f t="shared" si="4"/>
        <v/>
      </c>
      <c r="BK7" s="44" t="str">
        <f t="shared" si="4"/>
        <v/>
      </c>
      <c r="BL7" s="44" t="str">
        <f t="shared" si="4"/>
        <v/>
      </c>
      <c r="BM7" s="44" t="str">
        <f t="shared" si="4"/>
        <v/>
      </c>
      <c r="BN7" s="44" t="str">
        <f t="shared" si="4"/>
        <v/>
      </c>
      <c r="BO7" s="44" t="str">
        <f t="shared" si="4"/>
        <v/>
      </c>
      <c r="BP7" s="44" t="str">
        <f t="shared" si="4"/>
        <v/>
      </c>
      <c r="BQ7" s="44" t="str">
        <f t="shared" si="4"/>
        <v/>
      </c>
      <c r="BR7" s="44" t="str">
        <f t="shared" si="4"/>
        <v/>
      </c>
      <c r="BS7" s="44" t="str">
        <f t="shared" si="4"/>
        <v/>
      </c>
      <c r="BT7" s="44" t="str">
        <f t="shared" si="4"/>
        <v/>
      </c>
      <c r="BU7" s="44" t="str">
        <f t="shared" si="4"/>
        <v/>
      </c>
      <c r="BV7" s="44" t="str">
        <f t="shared" si="4"/>
        <v/>
      </c>
      <c r="BW7" s="44" t="str">
        <f t="shared" si="4"/>
        <v/>
      </c>
      <c r="BX7" s="44" t="str">
        <f t="shared" si="4"/>
        <v/>
      </c>
      <c r="BY7" s="44" t="str">
        <f t="shared" si="4"/>
        <v/>
      </c>
      <c r="BZ7" s="44" t="str">
        <f t="shared" si="4"/>
        <v/>
      </c>
      <c r="CA7" s="44" t="str">
        <f t="shared" si="4"/>
        <v/>
      </c>
      <c r="CB7" s="44" t="str">
        <f t="shared" si="4"/>
        <v/>
      </c>
      <c r="CC7" s="44" t="str">
        <f t="shared" si="4"/>
        <v/>
      </c>
      <c r="CD7" s="44" t="str">
        <f t="shared" si="4"/>
        <v/>
      </c>
      <c r="CE7" s="44" t="str">
        <f t="shared" si="4"/>
        <v/>
      </c>
      <c r="CF7" s="44" t="str">
        <f t="shared" si="4"/>
        <v/>
      </c>
      <c r="CG7" s="44" t="str">
        <f t="shared" si="4"/>
        <v/>
      </c>
      <c r="CH7" s="44" t="str">
        <f t="shared" si="4"/>
        <v/>
      </c>
      <c r="CI7" s="44" t="str">
        <f t="shared" si="4"/>
        <v/>
      </c>
      <c r="CJ7" s="44" t="str">
        <f t="shared" si="4"/>
        <v/>
      </c>
      <c r="CK7" s="44" t="str">
        <f t="shared" si="4"/>
        <v/>
      </c>
    </row>
    <row r="8" spans="1:89">
      <c r="A8" s="44" t="str">
        <f t="shared" si="0"/>
        <v/>
      </c>
      <c r="B8" s="44" t="str">
        <f t="shared" si="0"/>
        <v/>
      </c>
      <c r="C8" s="44" t="str">
        <f t="shared" si="0"/>
        <v/>
      </c>
      <c r="D8" s="44" t="str">
        <f t="shared" si="0"/>
        <v/>
      </c>
      <c r="E8" s="46" t="str">
        <f t="shared" si="0"/>
        <v/>
      </c>
      <c r="F8" s="46" t="str">
        <f t="shared" si="0"/>
        <v/>
      </c>
      <c r="G8" s="47" t="str">
        <f t="shared" si="0"/>
        <v/>
      </c>
      <c r="H8" s="44" t="str">
        <f t="shared" si="0"/>
        <v/>
      </c>
      <c r="I8" s="44" t="str">
        <f t="shared" si="0"/>
        <v/>
      </c>
      <c r="J8" s="44" t="str">
        <f t="shared" si="0"/>
        <v/>
      </c>
      <c r="K8" s="47" t="str">
        <f t="shared" si="0"/>
        <v/>
      </c>
      <c r="L8" s="47" t="str">
        <f t="shared" si="0"/>
        <v/>
      </c>
      <c r="M8" s="47" t="str">
        <f t="shared" si="0"/>
        <v/>
      </c>
      <c r="N8" s="47" t="str">
        <f t="shared" si="0"/>
        <v/>
      </c>
      <c r="O8" s="44" t="str">
        <f>IF($P8="","",3)</f>
        <v/>
      </c>
      <c r="P8" s="44" t="str">
        <f>IF(第３表!$C12="","",第３表!$C12)</f>
        <v/>
      </c>
      <c r="Q8" s="44" t="str">
        <f>IF(第３表!$D12="","",第３表!$D12)</f>
        <v/>
      </c>
      <c r="R8" s="44" t="str">
        <f>IF(第３表!$E12="","",第３表!$E12)</f>
        <v/>
      </c>
      <c r="S8" s="48" t="str">
        <f>IF(第３表!$G12="","",第３表!$G12)</f>
        <v/>
      </c>
      <c r="T8" s="44" t="str">
        <f>IF(第３表!$I12="","",第３表!$I12)</f>
        <v/>
      </c>
      <c r="U8" s="44" t="str">
        <f>IF(第３表!$N12="","",第３表!$N12)</f>
        <v/>
      </c>
      <c r="V8" s="44" t="str">
        <f>IF(第３表!$P12="","",第３表!$P12)</f>
        <v/>
      </c>
      <c r="W8" s="44" t="str">
        <f>IF(第３表!$R12="","",第３表!$R12)</f>
        <v/>
      </c>
      <c r="X8" s="44" t="str">
        <f>IF(第３表!$T12="","",第３表!$T12)</f>
        <v/>
      </c>
      <c r="Y8" s="44" t="str">
        <f>IF(第３表!$V12="","",第３表!$V12)</f>
        <v/>
      </c>
      <c r="Z8" s="44" t="str">
        <f>IF($AA8="","",3)</f>
        <v/>
      </c>
      <c r="AA8" s="44" t="str">
        <f>IF(第４表!$C9="","",第４表!$C9)</f>
        <v/>
      </c>
      <c r="AB8" s="44" t="str">
        <f>IF(第４表!$D9="","",第４表!$D9)</f>
        <v/>
      </c>
      <c r="AC8" s="44" t="str">
        <f>IF(第４表!$E9="","",第４表!$E9)</f>
        <v/>
      </c>
      <c r="AD8" s="44" t="str">
        <f>IF(第４表!$G9="","",第４表!$G9)</f>
        <v/>
      </c>
      <c r="AE8" s="44" t="str">
        <f>IF(第４表!$H9="","",第４表!$H9)</f>
        <v/>
      </c>
      <c r="AF8" s="44" t="str">
        <f>IF(第４表!$J9="","",第４表!$J9)</f>
        <v/>
      </c>
      <c r="AG8" s="44" t="str">
        <f>IF(第４表!$Q9="","",第４表!$Q9)</f>
        <v/>
      </c>
      <c r="AH8" s="44" t="str">
        <f>IF(第４表!$T9="","",第４表!$T9)</f>
        <v/>
      </c>
      <c r="AI8" s="44" t="str">
        <f>IF(第４表!$V9="","",第４表!$V9)</f>
        <v/>
      </c>
      <c r="AJ8" s="44" t="str">
        <f t="shared" si="1"/>
        <v/>
      </c>
      <c r="AK8" s="44" t="str">
        <f t="shared" si="1"/>
        <v/>
      </c>
      <c r="AL8" s="44" t="str">
        <f t="shared" si="1"/>
        <v/>
      </c>
      <c r="AM8" s="44" t="str">
        <f t="shared" si="1"/>
        <v/>
      </c>
      <c r="AN8" s="44" t="str">
        <f t="shared" si="1"/>
        <v/>
      </c>
      <c r="AO8" s="44" t="str">
        <f t="shared" si="1"/>
        <v/>
      </c>
      <c r="AP8" s="44" t="str">
        <f t="shared" si="1"/>
        <v/>
      </c>
      <c r="AQ8" s="44" t="str">
        <f t="shared" si="2"/>
        <v/>
      </c>
      <c r="AR8" s="44" t="str">
        <f t="shared" si="2"/>
        <v/>
      </c>
      <c r="AS8" s="44" t="str">
        <f t="shared" si="2"/>
        <v/>
      </c>
      <c r="AT8" s="44" t="str">
        <f t="shared" si="2"/>
        <v/>
      </c>
      <c r="AU8" s="44" t="str">
        <f t="shared" si="2"/>
        <v/>
      </c>
      <c r="AV8" s="44" t="str">
        <f t="shared" si="2"/>
        <v/>
      </c>
      <c r="AW8" s="44" t="str">
        <f t="shared" si="2"/>
        <v/>
      </c>
      <c r="AX8" s="44" t="str">
        <f t="shared" si="2"/>
        <v/>
      </c>
      <c r="AY8" s="44" t="str">
        <f t="shared" si="2"/>
        <v/>
      </c>
      <c r="AZ8" s="44" t="str">
        <f t="shared" si="2"/>
        <v/>
      </c>
      <c r="BA8" s="44" t="str">
        <f t="shared" si="2"/>
        <v/>
      </c>
      <c r="BB8" s="44" t="str">
        <f t="shared" si="2"/>
        <v/>
      </c>
      <c r="BC8" s="44" t="str">
        <f t="shared" si="2"/>
        <v/>
      </c>
      <c r="BD8" s="44" t="str">
        <f t="shared" si="2"/>
        <v/>
      </c>
      <c r="BE8" s="44" t="str">
        <f t="shared" si="3"/>
        <v/>
      </c>
      <c r="BF8" s="44" t="str">
        <f t="shared" si="3"/>
        <v/>
      </c>
      <c r="BG8" s="44" t="str">
        <f t="shared" si="3"/>
        <v/>
      </c>
      <c r="BH8" s="44" t="str">
        <f t="shared" si="2"/>
        <v/>
      </c>
      <c r="BI8" s="44" t="str">
        <f t="shared" si="4"/>
        <v/>
      </c>
      <c r="BJ8" s="44" t="str">
        <f t="shared" si="4"/>
        <v/>
      </c>
      <c r="BK8" s="44" t="str">
        <f t="shared" si="4"/>
        <v/>
      </c>
      <c r="BL8" s="44" t="str">
        <f t="shared" si="4"/>
        <v/>
      </c>
      <c r="BM8" s="44" t="str">
        <f t="shared" si="4"/>
        <v/>
      </c>
      <c r="BN8" s="44" t="str">
        <f t="shared" si="4"/>
        <v/>
      </c>
      <c r="BO8" s="44" t="str">
        <f t="shared" si="4"/>
        <v/>
      </c>
      <c r="BP8" s="44" t="str">
        <f t="shared" si="4"/>
        <v/>
      </c>
      <c r="BQ8" s="44" t="str">
        <f t="shared" si="4"/>
        <v/>
      </c>
      <c r="BR8" s="44" t="str">
        <f t="shared" si="4"/>
        <v/>
      </c>
      <c r="BS8" s="44" t="str">
        <f t="shared" si="4"/>
        <v/>
      </c>
      <c r="BT8" s="44" t="str">
        <f t="shared" si="4"/>
        <v/>
      </c>
      <c r="BU8" s="44" t="str">
        <f t="shared" si="4"/>
        <v/>
      </c>
      <c r="BV8" s="44" t="str">
        <f t="shared" si="4"/>
        <v/>
      </c>
      <c r="BW8" s="44" t="str">
        <f t="shared" si="4"/>
        <v/>
      </c>
      <c r="BX8" s="44" t="str">
        <f t="shared" si="4"/>
        <v/>
      </c>
      <c r="BY8" s="44" t="str">
        <f t="shared" si="4"/>
        <v/>
      </c>
      <c r="BZ8" s="44" t="str">
        <f t="shared" si="4"/>
        <v/>
      </c>
      <c r="CA8" s="44" t="str">
        <f t="shared" si="4"/>
        <v/>
      </c>
      <c r="CB8" s="44" t="str">
        <f t="shared" si="4"/>
        <v/>
      </c>
      <c r="CC8" s="44" t="str">
        <f t="shared" si="4"/>
        <v/>
      </c>
      <c r="CD8" s="44" t="str">
        <f t="shared" si="4"/>
        <v/>
      </c>
      <c r="CE8" s="44" t="str">
        <f t="shared" si="4"/>
        <v/>
      </c>
      <c r="CF8" s="44" t="str">
        <f t="shared" si="4"/>
        <v/>
      </c>
      <c r="CG8" s="44" t="str">
        <f t="shared" si="4"/>
        <v/>
      </c>
      <c r="CH8" s="44" t="str">
        <f t="shared" si="4"/>
        <v/>
      </c>
      <c r="CI8" s="44" t="str">
        <f t="shared" si="4"/>
        <v/>
      </c>
      <c r="CJ8" s="44" t="str">
        <f t="shared" si="4"/>
        <v/>
      </c>
      <c r="CK8" s="44" t="str">
        <f t="shared" si="4"/>
        <v/>
      </c>
    </row>
    <row r="9" spans="1:89">
      <c r="A9" s="44" t="str">
        <f t="shared" si="0"/>
        <v/>
      </c>
      <c r="B9" s="44" t="str">
        <f t="shared" si="0"/>
        <v/>
      </c>
      <c r="C9" s="44" t="str">
        <f t="shared" si="0"/>
        <v/>
      </c>
      <c r="D9" s="44" t="str">
        <f t="shared" si="0"/>
        <v/>
      </c>
      <c r="E9" s="46" t="str">
        <f t="shared" si="0"/>
        <v/>
      </c>
      <c r="F9" s="46" t="str">
        <f t="shared" si="0"/>
        <v/>
      </c>
      <c r="G9" s="47" t="str">
        <f t="shared" si="0"/>
        <v/>
      </c>
      <c r="H9" s="44" t="str">
        <f t="shared" si="0"/>
        <v/>
      </c>
      <c r="I9" s="44" t="str">
        <f t="shared" si="0"/>
        <v/>
      </c>
      <c r="J9" s="44" t="str">
        <f t="shared" si="0"/>
        <v/>
      </c>
      <c r="K9" s="47" t="str">
        <f t="shared" si="0"/>
        <v/>
      </c>
      <c r="L9" s="47" t="str">
        <f t="shared" si="0"/>
        <v/>
      </c>
      <c r="M9" s="47" t="str">
        <f t="shared" si="0"/>
        <v/>
      </c>
      <c r="N9" s="47" t="str">
        <f t="shared" si="0"/>
        <v/>
      </c>
      <c r="O9" s="44" t="str">
        <f>IF($P9="","",4)</f>
        <v/>
      </c>
      <c r="P9" s="44" t="str">
        <f>IF(第３表!$C13="","",第３表!$C13)</f>
        <v/>
      </c>
      <c r="Q9" s="44" t="str">
        <f>IF(第３表!$D13="","",第３表!$D13)</f>
        <v/>
      </c>
      <c r="R9" s="44" t="str">
        <f>IF(第３表!$E13="","",第３表!$E13)</f>
        <v/>
      </c>
      <c r="S9" s="48" t="str">
        <f>IF(第３表!$G13="","",第３表!$G13)</f>
        <v/>
      </c>
      <c r="T9" s="44" t="str">
        <f>IF(第３表!$I13="","",第３表!$I13)</f>
        <v/>
      </c>
      <c r="U9" s="44" t="str">
        <f>IF(第３表!$N13="","",第３表!$N13)</f>
        <v/>
      </c>
      <c r="V9" s="44" t="str">
        <f>IF(第３表!$P13="","",第３表!$P13)</f>
        <v/>
      </c>
      <c r="W9" s="44" t="str">
        <f>IF(第３表!$R13="","",第３表!$R13)</f>
        <v/>
      </c>
      <c r="X9" s="44" t="str">
        <f>IF(第３表!$T13="","",第３表!$T13)</f>
        <v/>
      </c>
      <c r="Y9" s="44" t="str">
        <f>IF(第３表!$V13="","",第３表!$V13)</f>
        <v/>
      </c>
      <c r="Z9" s="44" t="str">
        <f>IF($AA9="","",4)</f>
        <v/>
      </c>
      <c r="AA9" s="44" t="str">
        <f>IF(第４表!$C10="","",第４表!$C10)</f>
        <v/>
      </c>
      <c r="AB9" s="44" t="str">
        <f>IF(第４表!$D10="","",第４表!$D10)</f>
        <v/>
      </c>
      <c r="AC9" s="44" t="str">
        <f>IF(第４表!$E10="","",第４表!$E10)</f>
        <v/>
      </c>
      <c r="AD9" s="44" t="str">
        <f>IF(第４表!$G10="","",第４表!$G10)</f>
        <v/>
      </c>
      <c r="AE9" s="44" t="str">
        <f>IF(第４表!$H10="","",第４表!$H10)</f>
        <v/>
      </c>
      <c r="AF9" s="44" t="str">
        <f>IF(第４表!$J10="","",第４表!$J10)</f>
        <v/>
      </c>
      <c r="AG9" s="44" t="str">
        <f>IF(第４表!$Q10="","",第４表!$Q10)</f>
        <v/>
      </c>
      <c r="AH9" s="44" t="str">
        <f>IF(第４表!$T10="","",第４表!$T10)</f>
        <v/>
      </c>
      <c r="AI9" s="44" t="str">
        <f>IF(第４表!$V10="","",第４表!$V10)</f>
        <v/>
      </c>
      <c r="AJ9" s="44" t="str">
        <f t="shared" si="1"/>
        <v/>
      </c>
      <c r="AK9" s="44" t="str">
        <f t="shared" si="1"/>
        <v/>
      </c>
      <c r="AL9" s="44" t="str">
        <f t="shared" si="1"/>
        <v/>
      </c>
      <c r="AM9" s="44" t="str">
        <f t="shared" si="1"/>
        <v/>
      </c>
      <c r="AN9" s="44" t="str">
        <f t="shared" si="1"/>
        <v/>
      </c>
      <c r="AO9" s="44" t="str">
        <f t="shared" si="1"/>
        <v/>
      </c>
      <c r="AP9" s="44" t="str">
        <f t="shared" si="1"/>
        <v/>
      </c>
      <c r="AQ9" s="44" t="str">
        <f t="shared" si="2"/>
        <v/>
      </c>
      <c r="AR9" s="44" t="str">
        <f t="shared" si="2"/>
        <v/>
      </c>
      <c r="AS9" s="44" t="str">
        <f t="shared" si="2"/>
        <v/>
      </c>
      <c r="AT9" s="44" t="str">
        <f t="shared" si="2"/>
        <v/>
      </c>
      <c r="AU9" s="44" t="str">
        <f t="shared" si="2"/>
        <v/>
      </c>
      <c r="AV9" s="44" t="str">
        <f t="shared" si="2"/>
        <v/>
      </c>
      <c r="AW9" s="44" t="str">
        <f t="shared" si="2"/>
        <v/>
      </c>
      <c r="AX9" s="44" t="str">
        <f t="shared" si="2"/>
        <v/>
      </c>
      <c r="AY9" s="44" t="str">
        <f t="shared" si="2"/>
        <v/>
      </c>
      <c r="AZ9" s="44" t="str">
        <f t="shared" si="2"/>
        <v/>
      </c>
      <c r="BA9" s="44" t="str">
        <f t="shared" si="2"/>
        <v/>
      </c>
      <c r="BB9" s="44" t="str">
        <f t="shared" si="2"/>
        <v/>
      </c>
      <c r="BC9" s="44" t="str">
        <f t="shared" si="2"/>
        <v/>
      </c>
      <c r="BD9" s="44" t="str">
        <f t="shared" si="2"/>
        <v/>
      </c>
      <c r="BE9" s="44" t="str">
        <f t="shared" si="3"/>
        <v/>
      </c>
      <c r="BF9" s="44" t="str">
        <f t="shared" si="3"/>
        <v/>
      </c>
      <c r="BG9" s="44" t="str">
        <f t="shared" si="3"/>
        <v/>
      </c>
      <c r="BH9" s="44" t="str">
        <f t="shared" si="2"/>
        <v/>
      </c>
      <c r="BI9" s="44" t="str">
        <f t="shared" si="4"/>
        <v/>
      </c>
      <c r="BJ9" s="44" t="str">
        <f t="shared" si="4"/>
        <v/>
      </c>
      <c r="BK9" s="44" t="str">
        <f t="shared" si="4"/>
        <v/>
      </c>
      <c r="BL9" s="44" t="str">
        <f t="shared" si="4"/>
        <v/>
      </c>
      <c r="BM9" s="44" t="str">
        <f t="shared" si="4"/>
        <v/>
      </c>
      <c r="BN9" s="44" t="str">
        <f t="shared" si="4"/>
        <v/>
      </c>
      <c r="BO9" s="44" t="str">
        <f t="shared" si="4"/>
        <v/>
      </c>
      <c r="BP9" s="44" t="str">
        <f t="shared" si="4"/>
        <v/>
      </c>
      <c r="BQ9" s="44" t="str">
        <f t="shared" si="4"/>
        <v/>
      </c>
      <c r="BR9" s="44" t="str">
        <f t="shared" si="4"/>
        <v/>
      </c>
      <c r="BS9" s="44" t="str">
        <f t="shared" si="4"/>
        <v/>
      </c>
      <c r="BT9" s="44" t="str">
        <f t="shared" si="4"/>
        <v/>
      </c>
      <c r="BU9" s="44" t="str">
        <f t="shared" si="4"/>
        <v/>
      </c>
      <c r="BV9" s="44" t="str">
        <f t="shared" si="4"/>
        <v/>
      </c>
      <c r="BW9" s="44" t="str">
        <f t="shared" si="4"/>
        <v/>
      </c>
      <c r="BX9" s="44" t="str">
        <f t="shared" si="4"/>
        <v/>
      </c>
      <c r="BY9" s="44" t="str">
        <f t="shared" si="4"/>
        <v/>
      </c>
      <c r="BZ9" s="44" t="str">
        <f t="shared" si="4"/>
        <v/>
      </c>
      <c r="CA9" s="44" t="str">
        <f t="shared" si="4"/>
        <v/>
      </c>
      <c r="CB9" s="44" t="str">
        <f t="shared" si="4"/>
        <v/>
      </c>
      <c r="CC9" s="44" t="str">
        <f t="shared" si="4"/>
        <v/>
      </c>
      <c r="CD9" s="44" t="str">
        <f t="shared" si="4"/>
        <v/>
      </c>
      <c r="CE9" s="44" t="str">
        <f t="shared" si="4"/>
        <v/>
      </c>
      <c r="CF9" s="44" t="str">
        <f t="shared" si="4"/>
        <v/>
      </c>
      <c r="CG9" s="44" t="str">
        <f t="shared" si="4"/>
        <v/>
      </c>
      <c r="CH9" s="44" t="str">
        <f t="shared" si="4"/>
        <v/>
      </c>
      <c r="CI9" s="44" t="str">
        <f t="shared" si="4"/>
        <v/>
      </c>
      <c r="CJ9" s="44" t="str">
        <f t="shared" si="4"/>
        <v/>
      </c>
      <c r="CK9" s="44" t="str">
        <f t="shared" si="4"/>
        <v/>
      </c>
    </row>
    <row r="10" spans="1:89">
      <c r="A10" s="44" t="str">
        <f t="shared" si="0"/>
        <v/>
      </c>
      <c r="B10" s="44" t="str">
        <f t="shared" si="0"/>
        <v/>
      </c>
      <c r="C10" s="44" t="str">
        <f t="shared" si="0"/>
        <v/>
      </c>
      <c r="D10" s="44" t="str">
        <f t="shared" si="0"/>
        <v/>
      </c>
      <c r="E10" s="46" t="str">
        <f t="shared" si="0"/>
        <v/>
      </c>
      <c r="F10" s="46" t="str">
        <f t="shared" si="0"/>
        <v/>
      </c>
      <c r="G10" s="47" t="str">
        <f t="shared" si="0"/>
        <v/>
      </c>
      <c r="H10" s="44" t="str">
        <f t="shared" si="0"/>
        <v/>
      </c>
      <c r="I10" s="44" t="str">
        <f t="shared" si="0"/>
        <v/>
      </c>
      <c r="J10" s="44" t="str">
        <f t="shared" si="0"/>
        <v/>
      </c>
      <c r="K10" s="47" t="str">
        <f t="shared" si="0"/>
        <v/>
      </c>
      <c r="L10" s="47" t="str">
        <f t="shared" si="0"/>
        <v/>
      </c>
      <c r="M10" s="47" t="str">
        <f t="shared" si="0"/>
        <v/>
      </c>
      <c r="N10" s="47" t="str">
        <f t="shared" si="0"/>
        <v/>
      </c>
      <c r="O10" s="44" t="str">
        <f>IF($P10="","",5)</f>
        <v/>
      </c>
      <c r="P10" s="44" t="str">
        <f>IF(第３表!$C14="","",第３表!$C14)</f>
        <v/>
      </c>
      <c r="Q10" s="44" t="str">
        <f>IF(第３表!$D14="","",第３表!$D14)</f>
        <v/>
      </c>
      <c r="R10" s="44" t="str">
        <f>IF(第３表!$E14="","",第３表!$E14)</f>
        <v/>
      </c>
      <c r="S10" s="48" t="str">
        <f>IF(第３表!$G14="","",第３表!$G14)</f>
        <v/>
      </c>
      <c r="T10" s="44" t="str">
        <f>IF(第３表!$I14="","",第３表!$I14)</f>
        <v/>
      </c>
      <c r="U10" s="44" t="str">
        <f>IF(第３表!$N14="","",第３表!$N14)</f>
        <v/>
      </c>
      <c r="V10" s="44" t="str">
        <f>IF(第３表!$P14="","",第３表!$P14)</f>
        <v/>
      </c>
      <c r="W10" s="44" t="str">
        <f>IF(第３表!$R14="","",第３表!$R14)</f>
        <v/>
      </c>
      <c r="X10" s="44" t="str">
        <f>IF(第３表!$T14="","",第３表!$T14)</f>
        <v/>
      </c>
      <c r="Y10" s="44" t="str">
        <f>IF(第３表!$V14="","",第３表!$V14)</f>
        <v/>
      </c>
      <c r="Z10" s="44" t="str">
        <f>IF($AA10="","",5)</f>
        <v/>
      </c>
      <c r="AA10" s="44" t="str">
        <f>IF(第４表!$C11="","",第４表!$C11)</f>
        <v/>
      </c>
      <c r="AB10" s="44" t="str">
        <f>IF(第４表!$D11="","",第４表!$D11)</f>
        <v/>
      </c>
      <c r="AC10" s="44" t="str">
        <f>IF(第４表!$E11="","",第４表!$E11)</f>
        <v/>
      </c>
      <c r="AD10" s="44" t="str">
        <f>IF(第４表!$G11="","",第４表!$G11)</f>
        <v/>
      </c>
      <c r="AE10" s="44" t="str">
        <f>IF(第４表!$H11="","",第４表!$H11)</f>
        <v/>
      </c>
      <c r="AF10" s="44" t="str">
        <f>IF(第４表!$J11="","",第４表!$J11)</f>
        <v/>
      </c>
      <c r="AG10" s="44" t="str">
        <f>IF(第４表!$Q11="","",第４表!$Q11)</f>
        <v/>
      </c>
      <c r="AH10" s="44" t="str">
        <f>IF(第４表!$T11="","",第４表!$T11)</f>
        <v/>
      </c>
      <c r="AI10" s="44" t="str">
        <f>IF(第４表!$V11="","",第４表!$V11)</f>
        <v/>
      </c>
      <c r="AJ10" s="44" t="str">
        <f t="shared" si="1"/>
        <v/>
      </c>
      <c r="AK10" s="44" t="str">
        <f t="shared" si="1"/>
        <v/>
      </c>
      <c r="AL10" s="44" t="str">
        <f t="shared" si="1"/>
        <v/>
      </c>
      <c r="AM10" s="44" t="str">
        <f t="shared" si="1"/>
        <v/>
      </c>
      <c r="AN10" s="44" t="str">
        <f t="shared" si="1"/>
        <v/>
      </c>
      <c r="AO10" s="44" t="str">
        <f t="shared" si="1"/>
        <v/>
      </c>
      <c r="AP10" s="44" t="str">
        <f t="shared" si="1"/>
        <v/>
      </c>
      <c r="AQ10" s="44" t="str">
        <f t="shared" si="2"/>
        <v/>
      </c>
      <c r="AR10" s="44" t="str">
        <f t="shared" si="2"/>
        <v/>
      </c>
      <c r="AS10" s="44" t="str">
        <f t="shared" si="2"/>
        <v/>
      </c>
      <c r="AT10" s="44" t="str">
        <f t="shared" si="2"/>
        <v/>
      </c>
      <c r="AU10" s="44" t="str">
        <f t="shared" si="2"/>
        <v/>
      </c>
      <c r="AV10" s="44" t="str">
        <f t="shared" si="2"/>
        <v/>
      </c>
      <c r="AW10" s="44" t="str">
        <f t="shared" si="2"/>
        <v/>
      </c>
      <c r="AX10" s="44" t="str">
        <f t="shared" si="2"/>
        <v/>
      </c>
      <c r="AY10" s="44" t="str">
        <f t="shared" si="2"/>
        <v/>
      </c>
      <c r="AZ10" s="44" t="str">
        <f t="shared" si="2"/>
        <v/>
      </c>
      <c r="BA10" s="44" t="str">
        <f t="shared" si="2"/>
        <v/>
      </c>
      <c r="BB10" s="44" t="str">
        <f t="shared" si="2"/>
        <v/>
      </c>
      <c r="BC10" s="44" t="str">
        <f t="shared" si="2"/>
        <v/>
      </c>
      <c r="BD10" s="44" t="str">
        <f t="shared" si="2"/>
        <v/>
      </c>
      <c r="BE10" s="44" t="str">
        <f t="shared" si="3"/>
        <v/>
      </c>
      <c r="BF10" s="44" t="str">
        <f t="shared" si="3"/>
        <v/>
      </c>
      <c r="BG10" s="44" t="str">
        <f t="shared" si="3"/>
        <v/>
      </c>
      <c r="BH10" s="44" t="str">
        <f t="shared" si="2"/>
        <v/>
      </c>
      <c r="BI10" s="44" t="str">
        <f t="shared" si="4"/>
        <v/>
      </c>
      <c r="BJ10" s="44" t="str">
        <f t="shared" si="4"/>
        <v/>
      </c>
      <c r="BK10" s="44" t="str">
        <f t="shared" si="4"/>
        <v/>
      </c>
      <c r="BL10" s="44" t="str">
        <f t="shared" si="4"/>
        <v/>
      </c>
      <c r="BM10" s="44" t="str">
        <f t="shared" si="4"/>
        <v/>
      </c>
      <c r="BN10" s="44" t="str">
        <f t="shared" si="4"/>
        <v/>
      </c>
      <c r="BO10" s="44" t="str">
        <f t="shared" si="4"/>
        <v/>
      </c>
      <c r="BP10" s="44" t="str">
        <f t="shared" si="4"/>
        <v/>
      </c>
      <c r="BQ10" s="44" t="str">
        <f t="shared" si="4"/>
        <v/>
      </c>
      <c r="BR10" s="44" t="str">
        <f t="shared" si="4"/>
        <v/>
      </c>
      <c r="BS10" s="44" t="str">
        <f t="shared" si="4"/>
        <v/>
      </c>
      <c r="BT10" s="44" t="str">
        <f t="shared" si="4"/>
        <v/>
      </c>
      <c r="BU10" s="44" t="str">
        <f t="shared" si="4"/>
        <v/>
      </c>
      <c r="BV10" s="44" t="str">
        <f t="shared" si="4"/>
        <v/>
      </c>
      <c r="BW10" s="44" t="str">
        <f t="shared" si="4"/>
        <v/>
      </c>
      <c r="BX10" s="44" t="str">
        <f t="shared" si="4"/>
        <v/>
      </c>
      <c r="BY10" s="44" t="str">
        <f t="shared" si="4"/>
        <v/>
      </c>
      <c r="BZ10" s="44" t="str">
        <f t="shared" si="4"/>
        <v/>
      </c>
      <c r="CA10" s="44" t="str">
        <f t="shared" si="4"/>
        <v/>
      </c>
      <c r="CB10" s="44" t="str">
        <f t="shared" si="4"/>
        <v/>
      </c>
      <c r="CC10" s="44" t="str">
        <f t="shared" si="4"/>
        <v/>
      </c>
      <c r="CD10" s="44" t="str">
        <f t="shared" si="4"/>
        <v/>
      </c>
      <c r="CE10" s="44" t="str">
        <f t="shared" si="4"/>
        <v/>
      </c>
      <c r="CF10" s="44" t="str">
        <f t="shared" si="4"/>
        <v/>
      </c>
      <c r="CG10" s="44" t="str">
        <f t="shared" si="4"/>
        <v/>
      </c>
      <c r="CH10" s="44" t="str">
        <f t="shared" si="4"/>
        <v/>
      </c>
      <c r="CI10" s="44" t="str">
        <f t="shared" si="4"/>
        <v/>
      </c>
      <c r="CJ10" s="44" t="str">
        <f t="shared" si="4"/>
        <v/>
      </c>
      <c r="CK10" s="44" t="str">
        <f t="shared" si="4"/>
        <v/>
      </c>
    </row>
    <row r="11" spans="1:89">
      <c r="A11" s="44" t="str">
        <f t="shared" si="0"/>
        <v/>
      </c>
      <c r="B11" s="44" t="str">
        <f t="shared" si="0"/>
        <v/>
      </c>
      <c r="C11" s="44" t="str">
        <f t="shared" si="0"/>
        <v/>
      </c>
      <c r="D11" s="44" t="str">
        <f t="shared" si="0"/>
        <v/>
      </c>
      <c r="E11" s="46" t="str">
        <f t="shared" si="0"/>
        <v/>
      </c>
      <c r="F11" s="46" t="str">
        <f t="shared" si="0"/>
        <v/>
      </c>
      <c r="G11" s="47" t="str">
        <f t="shared" si="0"/>
        <v/>
      </c>
      <c r="H11" s="44" t="str">
        <f t="shared" si="0"/>
        <v/>
      </c>
      <c r="I11" s="44" t="str">
        <f t="shared" si="0"/>
        <v/>
      </c>
      <c r="J11" s="44" t="str">
        <f t="shared" si="0"/>
        <v/>
      </c>
      <c r="K11" s="47" t="str">
        <f t="shared" si="0"/>
        <v/>
      </c>
      <c r="L11" s="47" t="str">
        <f t="shared" si="0"/>
        <v/>
      </c>
      <c r="M11" s="47" t="str">
        <f t="shared" si="0"/>
        <v/>
      </c>
      <c r="N11" s="47" t="str">
        <f t="shared" si="0"/>
        <v/>
      </c>
      <c r="O11" s="44" t="str">
        <f>IF($P11="","",6)</f>
        <v/>
      </c>
      <c r="P11" s="44" t="str">
        <f>IF(第３表!$C15="","",第３表!$C15)</f>
        <v/>
      </c>
      <c r="Q11" s="44" t="str">
        <f>IF(第３表!$D15="","",第３表!$D15)</f>
        <v/>
      </c>
      <c r="R11" s="44" t="str">
        <f>IF(第３表!$E15="","",第３表!$E15)</f>
        <v/>
      </c>
      <c r="S11" s="48" t="str">
        <f>IF(第３表!$G15="","",第３表!$G15)</f>
        <v/>
      </c>
      <c r="T11" s="44" t="str">
        <f>IF(第３表!$I15="","",第３表!$I15)</f>
        <v/>
      </c>
      <c r="U11" s="44" t="str">
        <f>IF(第３表!$N15="","",第３表!$N15)</f>
        <v/>
      </c>
      <c r="V11" s="44" t="str">
        <f>IF(第３表!$P15="","",第３表!$P15)</f>
        <v/>
      </c>
      <c r="W11" s="44" t="str">
        <f>IF(第３表!$R15="","",第３表!$R15)</f>
        <v/>
      </c>
      <c r="X11" s="44" t="str">
        <f>IF(第３表!$T15="","",第３表!$T15)</f>
        <v/>
      </c>
      <c r="Y11" s="44" t="str">
        <f>IF(第３表!$V15="","",第３表!$V15)</f>
        <v/>
      </c>
      <c r="Z11" s="44" t="str">
        <f>IF($AA11="","",6)</f>
        <v/>
      </c>
      <c r="AA11" s="44" t="str">
        <f>IF(第４表!$C12="","",第４表!$C12)</f>
        <v/>
      </c>
      <c r="AB11" s="44" t="str">
        <f>IF(第４表!$D12="","",第４表!$D12)</f>
        <v/>
      </c>
      <c r="AC11" s="44" t="str">
        <f>IF(第４表!$E12="","",第４表!$E12)</f>
        <v/>
      </c>
      <c r="AD11" s="44" t="str">
        <f>IF(第４表!$G12="","",第４表!$G12)</f>
        <v/>
      </c>
      <c r="AE11" s="44" t="str">
        <f>IF(第４表!$H12="","",第４表!$H12)</f>
        <v/>
      </c>
      <c r="AF11" s="44" t="str">
        <f>IF(第４表!$J12="","",第４表!$J12)</f>
        <v/>
      </c>
      <c r="AG11" s="44" t="str">
        <f>IF(第４表!$Q12="","",第４表!$Q12)</f>
        <v/>
      </c>
      <c r="AH11" s="44" t="str">
        <f>IF(第４表!$T12="","",第４表!$T12)</f>
        <v/>
      </c>
      <c r="AI11" s="44" t="str">
        <f>IF(第４表!$V12="","",第４表!$V12)</f>
        <v/>
      </c>
      <c r="AJ11" s="44" t="str">
        <f t="shared" si="1"/>
        <v/>
      </c>
      <c r="AK11" s="44" t="str">
        <f t="shared" si="1"/>
        <v/>
      </c>
      <c r="AL11" s="44" t="str">
        <f t="shared" si="1"/>
        <v/>
      </c>
      <c r="AM11" s="44" t="str">
        <f t="shared" si="1"/>
        <v/>
      </c>
      <c r="AN11" s="44" t="str">
        <f t="shared" si="1"/>
        <v/>
      </c>
      <c r="AO11" s="44" t="str">
        <f t="shared" si="1"/>
        <v/>
      </c>
      <c r="AP11" s="44" t="str">
        <f t="shared" si="1"/>
        <v/>
      </c>
      <c r="AQ11" s="44" t="str">
        <f t="shared" si="2"/>
        <v/>
      </c>
      <c r="AR11" s="44" t="str">
        <f t="shared" si="2"/>
        <v/>
      </c>
      <c r="AS11" s="44" t="str">
        <f t="shared" si="2"/>
        <v/>
      </c>
      <c r="AT11" s="44" t="str">
        <f t="shared" si="2"/>
        <v/>
      </c>
      <c r="AU11" s="44" t="str">
        <f t="shared" si="2"/>
        <v/>
      </c>
      <c r="AV11" s="44" t="str">
        <f t="shared" si="2"/>
        <v/>
      </c>
      <c r="AW11" s="44" t="str">
        <f t="shared" si="2"/>
        <v/>
      </c>
      <c r="AX11" s="44" t="str">
        <f t="shared" si="2"/>
        <v/>
      </c>
      <c r="AY11" s="44" t="str">
        <f t="shared" si="2"/>
        <v/>
      </c>
      <c r="AZ11" s="44" t="str">
        <f t="shared" si="2"/>
        <v/>
      </c>
      <c r="BA11" s="44" t="str">
        <f t="shared" si="2"/>
        <v/>
      </c>
      <c r="BB11" s="44" t="str">
        <f t="shared" si="2"/>
        <v/>
      </c>
      <c r="BC11" s="44" t="str">
        <f t="shared" si="2"/>
        <v/>
      </c>
      <c r="BD11" s="44" t="str">
        <f t="shared" si="2"/>
        <v/>
      </c>
      <c r="BE11" s="44" t="str">
        <f t="shared" si="3"/>
        <v/>
      </c>
      <c r="BF11" s="44" t="str">
        <f t="shared" si="3"/>
        <v/>
      </c>
      <c r="BG11" s="44" t="str">
        <f t="shared" si="3"/>
        <v/>
      </c>
      <c r="BH11" s="44" t="str">
        <f t="shared" si="2"/>
        <v/>
      </c>
      <c r="BI11" s="44" t="str">
        <f t="shared" si="4"/>
        <v/>
      </c>
      <c r="BJ11" s="44" t="str">
        <f t="shared" si="4"/>
        <v/>
      </c>
      <c r="BK11" s="44" t="str">
        <f t="shared" si="4"/>
        <v/>
      </c>
      <c r="BL11" s="44" t="str">
        <f t="shared" si="4"/>
        <v/>
      </c>
      <c r="BM11" s="44" t="str">
        <f t="shared" si="4"/>
        <v/>
      </c>
      <c r="BN11" s="44" t="str">
        <f t="shared" si="4"/>
        <v/>
      </c>
      <c r="BO11" s="44" t="str">
        <f t="shared" si="4"/>
        <v/>
      </c>
      <c r="BP11" s="44" t="str">
        <f t="shared" si="4"/>
        <v/>
      </c>
      <c r="BQ11" s="44" t="str">
        <f t="shared" si="4"/>
        <v/>
      </c>
      <c r="BR11" s="44" t="str">
        <f t="shared" si="4"/>
        <v/>
      </c>
      <c r="BS11" s="44" t="str">
        <f t="shared" si="4"/>
        <v/>
      </c>
      <c r="BT11" s="44" t="str">
        <f t="shared" si="4"/>
        <v/>
      </c>
      <c r="BU11" s="44" t="str">
        <f t="shared" si="4"/>
        <v/>
      </c>
      <c r="BV11" s="44" t="str">
        <f t="shared" si="4"/>
        <v/>
      </c>
      <c r="BW11" s="44" t="str">
        <f t="shared" si="4"/>
        <v/>
      </c>
      <c r="BX11" s="44" t="str">
        <f t="shared" si="4"/>
        <v/>
      </c>
      <c r="BY11" s="44" t="str">
        <f t="shared" si="4"/>
        <v/>
      </c>
      <c r="BZ11" s="44" t="str">
        <f t="shared" si="4"/>
        <v/>
      </c>
      <c r="CA11" s="44" t="str">
        <f t="shared" si="4"/>
        <v/>
      </c>
      <c r="CB11" s="44" t="str">
        <f t="shared" si="4"/>
        <v/>
      </c>
      <c r="CC11" s="44" t="str">
        <f t="shared" si="4"/>
        <v/>
      </c>
      <c r="CD11" s="44" t="str">
        <f t="shared" si="4"/>
        <v/>
      </c>
      <c r="CE11" s="44" t="str">
        <f t="shared" si="4"/>
        <v/>
      </c>
      <c r="CF11" s="44" t="str">
        <f t="shared" si="4"/>
        <v/>
      </c>
      <c r="CG11" s="44" t="str">
        <f t="shared" si="4"/>
        <v/>
      </c>
      <c r="CH11" s="44" t="str">
        <f t="shared" si="4"/>
        <v/>
      </c>
      <c r="CI11" s="44" t="str">
        <f t="shared" si="4"/>
        <v/>
      </c>
      <c r="CJ11" s="44" t="str">
        <f t="shared" si="4"/>
        <v/>
      </c>
      <c r="CK11" s="44" t="str">
        <f t="shared" si="4"/>
        <v/>
      </c>
    </row>
    <row r="12" spans="1:89">
      <c r="A12" s="44" t="str">
        <f t="shared" si="0"/>
        <v/>
      </c>
      <c r="B12" s="44" t="str">
        <f t="shared" si="0"/>
        <v/>
      </c>
      <c r="C12" s="44" t="str">
        <f t="shared" si="0"/>
        <v/>
      </c>
      <c r="D12" s="44" t="str">
        <f t="shared" si="0"/>
        <v/>
      </c>
      <c r="E12" s="46" t="str">
        <f t="shared" si="0"/>
        <v/>
      </c>
      <c r="F12" s="46" t="str">
        <f t="shared" si="0"/>
        <v/>
      </c>
      <c r="G12" s="47" t="str">
        <f t="shared" si="0"/>
        <v/>
      </c>
      <c r="H12" s="44" t="str">
        <f t="shared" si="0"/>
        <v/>
      </c>
      <c r="I12" s="44" t="str">
        <f t="shared" si="0"/>
        <v/>
      </c>
      <c r="J12" s="44" t="str">
        <f t="shared" si="0"/>
        <v/>
      </c>
      <c r="K12" s="47" t="str">
        <f t="shared" si="0"/>
        <v/>
      </c>
      <c r="L12" s="47" t="str">
        <f t="shared" si="0"/>
        <v/>
      </c>
      <c r="M12" s="47" t="str">
        <f t="shared" si="0"/>
        <v/>
      </c>
      <c r="N12" s="47" t="str">
        <f t="shared" si="0"/>
        <v/>
      </c>
      <c r="O12" s="44" t="str">
        <f>IF($P12="","",7)</f>
        <v/>
      </c>
      <c r="P12" s="44" t="str">
        <f>IF(第３表!$C16="","",第３表!$C16)</f>
        <v/>
      </c>
      <c r="Q12" s="44" t="str">
        <f>IF(第３表!$D16="","",第３表!$D16)</f>
        <v/>
      </c>
      <c r="R12" s="44" t="str">
        <f>IF(第３表!$E16="","",第３表!$E16)</f>
        <v/>
      </c>
      <c r="S12" s="48" t="str">
        <f>IF(第３表!$G16="","",第３表!$G16)</f>
        <v/>
      </c>
      <c r="T12" s="44" t="str">
        <f>IF(第３表!$I16="","",第３表!$I16)</f>
        <v/>
      </c>
      <c r="U12" s="44" t="str">
        <f>IF(第３表!$N16="","",第３表!$N16)</f>
        <v/>
      </c>
      <c r="V12" s="44" t="str">
        <f>IF(第３表!$P16="","",第３表!$P16)</f>
        <v/>
      </c>
      <c r="W12" s="44" t="str">
        <f>IF(第３表!$R16="","",第３表!$R16)</f>
        <v/>
      </c>
      <c r="X12" s="44" t="str">
        <f>IF(第３表!$T16="","",第３表!$T16)</f>
        <v/>
      </c>
      <c r="Y12" s="44" t="str">
        <f>IF(第３表!$V16="","",第３表!$V16)</f>
        <v/>
      </c>
      <c r="Z12" s="44" t="str">
        <f>IF($AA12="","",7)</f>
        <v/>
      </c>
      <c r="AA12" s="44" t="str">
        <f>IF(第４表!$C13="","",第４表!$C13)</f>
        <v/>
      </c>
      <c r="AB12" s="44" t="str">
        <f>IF(第４表!$D13="","",第４表!$D13)</f>
        <v/>
      </c>
      <c r="AC12" s="44" t="str">
        <f>IF(第４表!$E13="","",第４表!$E13)</f>
        <v/>
      </c>
      <c r="AD12" s="44" t="str">
        <f>IF(第４表!$G13="","",第４表!$G13)</f>
        <v/>
      </c>
      <c r="AE12" s="44" t="str">
        <f>IF(第４表!$H13="","",第４表!$H13)</f>
        <v/>
      </c>
      <c r="AF12" s="44" t="str">
        <f>IF(第４表!$J13="","",第４表!$J13)</f>
        <v/>
      </c>
      <c r="AG12" s="44" t="str">
        <f>IF(第４表!$Q13="","",第４表!$Q13)</f>
        <v/>
      </c>
      <c r="AH12" s="44" t="str">
        <f>IF(第４表!$T13="","",第４表!$T13)</f>
        <v/>
      </c>
      <c r="AI12" s="44" t="str">
        <f>IF(第４表!$V13="","",第４表!$V13)</f>
        <v/>
      </c>
      <c r="AJ12" s="44" t="str">
        <f t="shared" si="1"/>
        <v/>
      </c>
      <c r="AK12" s="44" t="str">
        <f t="shared" si="1"/>
        <v/>
      </c>
      <c r="AL12" s="44" t="str">
        <f t="shared" si="1"/>
        <v/>
      </c>
      <c r="AM12" s="44" t="str">
        <f t="shared" si="1"/>
        <v/>
      </c>
      <c r="AN12" s="44" t="str">
        <f t="shared" si="1"/>
        <v/>
      </c>
      <c r="AO12" s="44" t="str">
        <f t="shared" si="1"/>
        <v/>
      </c>
      <c r="AP12" s="44" t="str">
        <f t="shared" si="1"/>
        <v/>
      </c>
      <c r="AQ12" s="44" t="str">
        <f t="shared" si="2"/>
        <v/>
      </c>
      <c r="AR12" s="44" t="str">
        <f t="shared" si="2"/>
        <v/>
      </c>
      <c r="AS12" s="44" t="str">
        <f t="shared" si="2"/>
        <v/>
      </c>
      <c r="AT12" s="44" t="str">
        <f t="shared" si="2"/>
        <v/>
      </c>
      <c r="AU12" s="44" t="str">
        <f t="shared" si="2"/>
        <v/>
      </c>
      <c r="AV12" s="44" t="str">
        <f t="shared" si="2"/>
        <v/>
      </c>
      <c r="AW12" s="44" t="str">
        <f t="shared" si="2"/>
        <v/>
      </c>
      <c r="AX12" s="44" t="str">
        <f t="shared" si="2"/>
        <v/>
      </c>
      <c r="AY12" s="44" t="str">
        <f t="shared" si="2"/>
        <v/>
      </c>
      <c r="AZ12" s="44" t="str">
        <f t="shared" si="2"/>
        <v/>
      </c>
      <c r="BA12" s="44" t="str">
        <f t="shared" si="2"/>
        <v/>
      </c>
      <c r="BB12" s="44" t="str">
        <f t="shared" si="2"/>
        <v/>
      </c>
      <c r="BC12" s="44" t="str">
        <f t="shared" si="2"/>
        <v/>
      </c>
      <c r="BD12" s="44" t="str">
        <f t="shared" si="2"/>
        <v/>
      </c>
      <c r="BE12" s="44" t="str">
        <f t="shared" si="3"/>
        <v/>
      </c>
      <c r="BF12" s="44" t="str">
        <f t="shared" si="3"/>
        <v/>
      </c>
      <c r="BG12" s="44" t="str">
        <f t="shared" si="3"/>
        <v/>
      </c>
      <c r="BH12" s="44" t="str">
        <f t="shared" si="2"/>
        <v/>
      </c>
      <c r="BI12" s="44" t="str">
        <f t="shared" si="4"/>
        <v/>
      </c>
      <c r="BJ12" s="44" t="str">
        <f t="shared" si="4"/>
        <v/>
      </c>
      <c r="BK12" s="44" t="str">
        <f t="shared" si="4"/>
        <v/>
      </c>
      <c r="BL12" s="44" t="str">
        <f t="shared" si="4"/>
        <v/>
      </c>
      <c r="BM12" s="44" t="str">
        <f t="shared" si="4"/>
        <v/>
      </c>
      <c r="BN12" s="44" t="str">
        <f t="shared" si="4"/>
        <v/>
      </c>
      <c r="BO12" s="44" t="str">
        <f t="shared" si="4"/>
        <v/>
      </c>
      <c r="BP12" s="44" t="str">
        <f t="shared" si="4"/>
        <v/>
      </c>
      <c r="BQ12" s="44" t="str">
        <f t="shared" si="4"/>
        <v/>
      </c>
      <c r="BR12" s="44" t="str">
        <f t="shared" si="4"/>
        <v/>
      </c>
      <c r="BS12" s="44" t="str">
        <f t="shared" si="4"/>
        <v/>
      </c>
      <c r="BT12" s="44" t="str">
        <f t="shared" si="4"/>
        <v/>
      </c>
      <c r="BU12" s="44" t="str">
        <f t="shared" si="4"/>
        <v/>
      </c>
      <c r="BV12" s="44" t="str">
        <f t="shared" si="4"/>
        <v/>
      </c>
      <c r="BW12" s="44" t="str">
        <f t="shared" si="4"/>
        <v/>
      </c>
      <c r="BX12" s="44" t="str">
        <f t="shared" si="4"/>
        <v/>
      </c>
      <c r="BY12" s="44" t="str">
        <f t="shared" si="4"/>
        <v/>
      </c>
      <c r="BZ12" s="44" t="str">
        <f t="shared" si="4"/>
        <v/>
      </c>
      <c r="CA12" s="44" t="str">
        <f t="shared" si="4"/>
        <v/>
      </c>
      <c r="CB12" s="44" t="str">
        <f t="shared" si="4"/>
        <v/>
      </c>
      <c r="CC12" s="44" t="str">
        <f t="shared" si="4"/>
        <v/>
      </c>
      <c r="CD12" s="44" t="str">
        <f t="shared" si="4"/>
        <v/>
      </c>
      <c r="CE12" s="44" t="str">
        <f t="shared" si="4"/>
        <v/>
      </c>
      <c r="CF12" s="44" t="str">
        <f t="shared" si="4"/>
        <v/>
      </c>
      <c r="CG12" s="44" t="str">
        <f t="shared" si="4"/>
        <v/>
      </c>
      <c r="CH12" s="44" t="str">
        <f t="shared" si="4"/>
        <v/>
      </c>
      <c r="CI12" s="44" t="str">
        <f t="shared" si="4"/>
        <v/>
      </c>
      <c r="CJ12" s="44" t="str">
        <f t="shared" si="4"/>
        <v/>
      </c>
      <c r="CK12" s="44" t="str">
        <f t="shared" si="4"/>
        <v/>
      </c>
    </row>
    <row r="13" spans="1:89">
      <c r="A13" s="44" t="str">
        <f t="shared" si="0"/>
        <v/>
      </c>
      <c r="B13" s="44" t="str">
        <f t="shared" si="0"/>
        <v/>
      </c>
      <c r="C13" s="44" t="str">
        <f t="shared" si="0"/>
        <v/>
      </c>
      <c r="D13" s="44" t="str">
        <f t="shared" si="0"/>
        <v/>
      </c>
      <c r="E13" s="46" t="str">
        <f t="shared" si="0"/>
        <v/>
      </c>
      <c r="F13" s="46" t="str">
        <f t="shared" si="0"/>
        <v/>
      </c>
      <c r="G13" s="47" t="str">
        <f t="shared" si="0"/>
        <v/>
      </c>
      <c r="H13" s="44" t="str">
        <f t="shared" si="0"/>
        <v/>
      </c>
      <c r="I13" s="44" t="str">
        <f t="shared" si="0"/>
        <v/>
      </c>
      <c r="J13" s="44" t="str">
        <f t="shared" si="0"/>
        <v/>
      </c>
      <c r="K13" s="47" t="str">
        <f t="shared" si="0"/>
        <v/>
      </c>
      <c r="L13" s="47" t="str">
        <f t="shared" si="0"/>
        <v/>
      </c>
      <c r="M13" s="47" t="str">
        <f t="shared" si="0"/>
        <v/>
      </c>
      <c r="N13" s="47" t="str">
        <f t="shared" si="0"/>
        <v/>
      </c>
      <c r="O13" s="44" t="str">
        <f>IF($P13="","",8)</f>
        <v/>
      </c>
      <c r="P13" s="44" t="str">
        <f>IF(第３表!$C17="","",第３表!$C17)</f>
        <v/>
      </c>
      <c r="Q13" s="44" t="str">
        <f>IF(第３表!$D17="","",第３表!$D17)</f>
        <v/>
      </c>
      <c r="R13" s="44" t="str">
        <f>IF(第３表!$E17="","",第３表!$E17)</f>
        <v/>
      </c>
      <c r="S13" s="48" t="str">
        <f>IF(第３表!$G17="","",第３表!$G17)</f>
        <v/>
      </c>
      <c r="T13" s="44" t="str">
        <f>IF(第３表!$I17="","",第３表!$I17)</f>
        <v/>
      </c>
      <c r="U13" s="44" t="str">
        <f>IF(第３表!$N17="","",第３表!$N17)</f>
        <v/>
      </c>
      <c r="V13" s="44" t="str">
        <f>IF(第３表!$P17="","",第３表!$P17)</f>
        <v/>
      </c>
      <c r="W13" s="44" t="str">
        <f>IF(第３表!$R17="","",第３表!$R17)</f>
        <v/>
      </c>
      <c r="X13" s="44" t="str">
        <f>IF(第３表!$T17="","",第３表!$T17)</f>
        <v/>
      </c>
      <c r="Y13" s="44" t="str">
        <f>IF(第３表!$V17="","",第３表!$V17)</f>
        <v/>
      </c>
      <c r="Z13" s="44" t="str">
        <f>IF($AA13="","",8)</f>
        <v/>
      </c>
      <c r="AA13" s="44" t="str">
        <f>IF(第４表!$C14="","",第４表!$C14)</f>
        <v/>
      </c>
      <c r="AB13" s="44" t="str">
        <f>IF(第４表!$D14="","",第４表!$D14)</f>
        <v/>
      </c>
      <c r="AC13" s="44" t="str">
        <f>IF(第４表!$E14="","",第４表!$E14)</f>
        <v/>
      </c>
      <c r="AD13" s="44" t="str">
        <f>IF(第４表!$G14="","",第４表!$G14)</f>
        <v/>
      </c>
      <c r="AE13" s="44" t="str">
        <f>IF(第４表!$H14="","",第４表!$H14)</f>
        <v/>
      </c>
      <c r="AF13" s="44" t="str">
        <f>IF(第４表!$J14="","",第４表!$J14)</f>
        <v/>
      </c>
      <c r="AG13" s="44" t="str">
        <f>IF(第４表!$Q14="","",第４表!$Q14)</f>
        <v/>
      </c>
      <c r="AH13" s="44" t="str">
        <f>IF(第４表!$T14="","",第４表!$T14)</f>
        <v/>
      </c>
      <c r="AI13" s="44" t="str">
        <f>IF(第４表!$V14="","",第４表!$V14)</f>
        <v/>
      </c>
      <c r="AJ13" s="44" t="str">
        <f t="shared" si="1"/>
        <v/>
      </c>
      <c r="AK13" s="44" t="str">
        <f t="shared" si="1"/>
        <v/>
      </c>
      <c r="AL13" s="44" t="str">
        <f t="shared" si="1"/>
        <v/>
      </c>
      <c r="AM13" s="44" t="str">
        <f t="shared" si="1"/>
        <v/>
      </c>
      <c r="AN13" s="44" t="str">
        <f t="shared" si="1"/>
        <v/>
      </c>
      <c r="AO13" s="44" t="str">
        <f t="shared" si="1"/>
        <v/>
      </c>
      <c r="AP13" s="44" t="str">
        <f t="shared" si="1"/>
        <v/>
      </c>
      <c r="AQ13" s="44" t="str">
        <f t="shared" si="2"/>
        <v/>
      </c>
      <c r="AR13" s="44" t="str">
        <f t="shared" si="2"/>
        <v/>
      </c>
      <c r="AS13" s="44" t="str">
        <f t="shared" si="2"/>
        <v/>
      </c>
      <c r="AT13" s="44" t="str">
        <f t="shared" si="2"/>
        <v/>
      </c>
      <c r="AU13" s="44" t="str">
        <f t="shared" si="2"/>
        <v/>
      </c>
      <c r="AV13" s="44" t="str">
        <f t="shared" si="2"/>
        <v/>
      </c>
      <c r="AW13" s="44" t="str">
        <f t="shared" si="2"/>
        <v/>
      </c>
      <c r="AX13" s="44" t="str">
        <f t="shared" si="2"/>
        <v/>
      </c>
      <c r="AY13" s="44" t="str">
        <f t="shared" si="2"/>
        <v/>
      </c>
      <c r="AZ13" s="44" t="str">
        <f t="shared" si="2"/>
        <v/>
      </c>
      <c r="BA13" s="44" t="str">
        <f t="shared" si="2"/>
        <v/>
      </c>
      <c r="BB13" s="44" t="str">
        <f t="shared" si="2"/>
        <v/>
      </c>
      <c r="BC13" s="44" t="str">
        <f t="shared" si="2"/>
        <v/>
      </c>
      <c r="BD13" s="44" t="str">
        <f t="shared" si="2"/>
        <v/>
      </c>
      <c r="BE13" s="44" t="str">
        <f t="shared" si="3"/>
        <v/>
      </c>
      <c r="BF13" s="44" t="str">
        <f t="shared" si="3"/>
        <v/>
      </c>
      <c r="BG13" s="44" t="str">
        <f t="shared" si="3"/>
        <v/>
      </c>
      <c r="BH13" s="44" t="str">
        <f t="shared" si="2"/>
        <v/>
      </c>
      <c r="BI13" s="44" t="str">
        <f t="shared" si="4"/>
        <v/>
      </c>
      <c r="BJ13" s="44" t="str">
        <f t="shared" si="4"/>
        <v/>
      </c>
      <c r="BK13" s="44" t="str">
        <f t="shared" si="4"/>
        <v/>
      </c>
      <c r="BL13" s="44" t="str">
        <f t="shared" si="4"/>
        <v/>
      </c>
      <c r="BM13" s="44" t="str">
        <f t="shared" si="4"/>
        <v/>
      </c>
      <c r="BN13" s="44" t="str">
        <f t="shared" si="4"/>
        <v/>
      </c>
      <c r="BO13" s="44" t="str">
        <f t="shared" si="4"/>
        <v/>
      </c>
      <c r="BP13" s="44" t="str">
        <f t="shared" si="4"/>
        <v/>
      </c>
      <c r="BQ13" s="44" t="str">
        <f t="shared" si="4"/>
        <v/>
      </c>
      <c r="BR13" s="44" t="str">
        <f t="shared" si="4"/>
        <v/>
      </c>
      <c r="BS13" s="44" t="str">
        <f t="shared" si="4"/>
        <v/>
      </c>
      <c r="BT13" s="44" t="str">
        <f t="shared" si="4"/>
        <v/>
      </c>
      <c r="BU13" s="44" t="str">
        <f t="shared" si="4"/>
        <v/>
      </c>
      <c r="BV13" s="44" t="str">
        <f t="shared" si="4"/>
        <v/>
      </c>
      <c r="BW13" s="44" t="str">
        <f t="shared" si="4"/>
        <v/>
      </c>
      <c r="BX13" s="44" t="str">
        <f t="shared" si="4"/>
        <v/>
      </c>
      <c r="BY13" s="44" t="str">
        <f t="shared" si="4"/>
        <v/>
      </c>
      <c r="BZ13" s="44" t="str">
        <f t="shared" si="4"/>
        <v/>
      </c>
      <c r="CA13" s="44" t="str">
        <f t="shared" si="4"/>
        <v/>
      </c>
      <c r="CB13" s="44" t="str">
        <f t="shared" si="4"/>
        <v/>
      </c>
      <c r="CC13" s="44" t="str">
        <f t="shared" si="4"/>
        <v/>
      </c>
      <c r="CD13" s="44" t="str">
        <f t="shared" si="4"/>
        <v/>
      </c>
      <c r="CE13" s="44" t="str">
        <f t="shared" si="4"/>
        <v/>
      </c>
      <c r="CF13" s="44" t="str">
        <f t="shared" si="4"/>
        <v/>
      </c>
      <c r="CG13" s="44" t="str">
        <f t="shared" si="4"/>
        <v/>
      </c>
      <c r="CH13" s="44" t="str">
        <f t="shared" si="4"/>
        <v/>
      </c>
      <c r="CI13" s="44" t="str">
        <f t="shared" si="4"/>
        <v/>
      </c>
      <c r="CJ13" s="44" t="str">
        <f t="shared" si="4"/>
        <v/>
      </c>
      <c r="CK13" s="44" t="str">
        <f t="shared" si="4"/>
        <v/>
      </c>
    </row>
    <row r="14" spans="1:89">
      <c r="A14" s="44" t="str">
        <f t="shared" si="0"/>
        <v/>
      </c>
      <c r="B14" s="44" t="str">
        <f t="shared" si="0"/>
        <v/>
      </c>
      <c r="C14" s="44" t="str">
        <f t="shared" si="0"/>
        <v/>
      </c>
      <c r="D14" s="44" t="str">
        <f t="shared" si="0"/>
        <v/>
      </c>
      <c r="E14" s="46" t="str">
        <f t="shared" si="0"/>
        <v/>
      </c>
      <c r="F14" s="46" t="str">
        <f t="shared" si="0"/>
        <v/>
      </c>
      <c r="G14" s="47" t="str">
        <f t="shared" si="0"/>
        <v/>
      </c>
      <c r="H14" s="44" t="str">
        <f t="shared" si="0"/>
        <v/>
      </c>
      <c r="I14" s="44" t="str">
        <f t="shared" si="0"/>
        <v/>
      </c>
      <c r="J14" s="44" t="str">
        <f t="shared" si="0"/>
        <v/>
      </c>
      <c r="K14" s="47" t="str">
        <f t="shared" si="0"/>
        <v/>
      </c>
      <c r="L14" s="47" t="str">
        <f t="shared" si="0"/>
        <v/>
      </c>
      <c r="M14" s="47" t="str">
        <f t="shared" si="0"/>
        <v/>
      </c>
      <c r="N14" s="47" t="str">
        <f t="shared" si="0"/>
        <v/>
      </c>
      <c r="O14" s="44" t="str">
        <f>IF($P14="","",9)</f>
        <v/>
      </c>
      <c r="P14" s="44" t="str">
        <f>IF(第３表!$C18="","",第３表!$C18)</f>
        <v/>
      </c>
      <c r="Q14" s="44" t="str">
        <f>IF(第３表!$D18="","",第３表!$D18)</f>
        <v/>
      </c>
      <c r="R14" s="44" t="str">
        <f>IF(第３表!$E18="","",第３表!$E18)</f>
        <v/>
      </c>
      <c r="S14" s="48" t="str">
        <f>IF(第３表!$G18="","",第３表!$G18)</f>
        <v/>
      </c>
      <c r="T14" s="44" t="str">
        <f>IF(第３表!$I18="","",第３表!$I18)</f>
        <v/>
      </c>
      <c r="U14" s="44" t="str">
        <f>IF(第３表!$N18="","",第３表!$N18)</f>
        <v/>
      </c>
      <c r="V14" s="44" t="str">
        <f>IF(第３表!$P18="","",第３表!$P18)</f>
        <v/>
      </c>
      <c r="W14" s="44" t="str">
        <f>IF(第３表!$R18="","",第３表!$R18)</f>
        <v/>
      </c>
      <c r="X14" s="44" t="str">
        <f>IF(第３表!$T18="","",第３表!$T18)</f>
        <v/>
      </c>
      <c r="Y14" s="44" t="str">
        <f>IF(第３表!$V18="","",第３表!$V18)</f>
        <v/>
      </c>
      <c r="Z14" s="44" t="str">
        <f>IF($AA14="","",9)</f>
        <v/>
      </c>
      <c r="AA14" s="44" t="str">
        <f>IF(第４表!$C15="","",第４表!$C15)</f>
        <v/>
      </c>
      <c r="AB14" s="44" t="str">
        <f>IF(第４表!$D15="","",第４表!$D15)</f>
        <v/>
      </c>
      <c r="AC14" s="44" t="str">
        <f>IF(第４表!$E15="","",第４表!$E15)</f>
        <v/>
      </c>
      <c r="AD14" s="44" t="str">
        <f>IF(第４表!$G15="","",第４表!$G15)</f>
        <v/>
      </c>
      <c r="AE14" s="44" t="str">
        <f>IF(第４表!$H15="","",第４表!$H15)</f>
        <v/>
      </c>
      <c r="AF14" s="44" t="str">
        <f>IF(第４表!$J15="","",第４表!$J15)</f>
        <v/>
      </c>
      <c r="AG14" s="44" t="str">
        <f>IF(第４表!$Q15="","",第４表!$Q15)</f>
        <v/>
      </c>
      <c r="AH14" s="44" t="str">
        <f>IF(第４表!$T15="","",第４表!$T15)</f>
        <v/>
      </c>
      <c r="AI14" s="44" t="str">
        <f>IF(第４表!$V15="","",第４表!$V15)</f>
        <v/>
      </c>
      <c r="AJ14" s="44" t="str">
        <f t="shared" si="1"/>
        <v/>
      </c>
      <c r="AK14" s="44" t="str">
        <f t="shared" si="1"/>
        <v/>
      </c>
      <c r="AL14" s="44" t="str">
        <f t="shared" si="1"/>
        <v/>
      </c>
      <c r="AM14" s="44" t="str">
        <f t="shared" si="1"/>
        <v/>
      </c>
      <c r="AN14" s="44" t="str">
        <f t="shared" si="1"/>
        <v/>
      </c>
      <c r="AO14" s="44" t="str">
        <f t="shared" si="1"/>
        <v/>
      </c>
      <c r="AP14" s="44" t="str">
        <f t="shared" si="1"/>
        <v/>
      </c>
      <c r="AQ14" s="44" t="str">
        <f t="shared" si="2"/>
        <v/>
      </c>
      <c r="AR14" s="44" t="str">
        <f t="shared" si="2"/>
        <v/>
      </c>
      <c r="AS14" s="44" t="str">
        <f t="shared" si="2"/>
        <v/>
      </c>
      <c r="AT14" s="44" t="str">
        <f t="shared" si="2"/>
        <v/>
      </c>
      <c r="AU14" s="44" t="str">
        <f t="shared" si="2"/>
        <v/>
      </c>
      <c r="AV14" s="44" t="str">
        <f t="shared" si="2"/>
        <v/>
      </c>
      <c r="AW14" s="44" t="str">
        <f t="shared" si="2"/>
        <v/>
      </c>
      <c r="AX14" s="44" t="str">
        <f t="shared" si="2"/>
        <v/>
      </c>
      <c r="AY14" s="44" t="str">
        <f t="shared" si="2"/>
        <v/>
      </c>
      <c r="AZ14" s="44" t="str">
        <f t="shared" si="2"/>
        <v/>
      </c>
      <c r="BA14" s="44" t="str">
        <f t="shared" si="2"/>
        <v/>
      </c>
      <c r="BB14" s="44" t="str">
        <f t="shared" si="2"/>
        <v/>
      </c>
      <c r="BC14" s="44" t="str">
        <f t="shared" si="2"/>
        <v/>
      </c>
      <c r="BD14" s="44" t="str">
        <f t="shared" si="2"/>
        <v/>
      </c>
      <c r="BE14" s="44" t="str">
        <f t="shared" si="3"/>
        <v/>
      </c>
      <c r="BF14" s="44" t="str">
        <f t="shared" si="3"/>
        <v/>
      </c>
      <c r="BG14" s="44" t="str">
        <f t="shared" si="3"/>
        <v/>
      </c>
      <c r="BH14" s="44" t="str">
        <f t="shared" si="2"/>
        <v/>
      </c>
      <c r="BI14" s="44" t="str">
        <f t="shared" si="4"/>
        <v/>
      </c>
      <c r="BJ14" s="44" t="str">
        <f t="shared" si="4"/>
        <v/>
      </c>
      <c r="BK14" s="44" t="str">
        <f t="shared" si="4"/>
        <v/>
      </c>
      <c r="BL14" s="44" t="str">
        <f t="shared" si="4"/>
        <v/>
      </c>
      <c r="BM14" s="44" t="str">
        <f t="shared" si="4"/>
        <v/>
      </c>
      <c r="BN14" s="44" t="str">
        <f t="shared" si="4"/>
        <v/>
      </c>
      <c r="BO14" s="44" t="str">
        <f t="shared" si="4"/>
        <v/>
      </c>
      <c r="BP14" s="44" t="str">
        <f t="shared" si="4"/>
        <v/>
      </c>
      <c r="BQ14" s="44" t="str">
        <f t="shared" si="4"/>
        <v/>
      </c>
      <c r="BR14" s="44" t="str">
        <f t="shared" si="4"/>
        <v/>
      </c>
      <c r="BS14" s="44" t="str">
        <f t="shared" si="4"/>
        <v/>
      </c>
      <c r="BT14" s="44" t="str">
        <f t="shared" si="4"/>
        <v/>
      </c>
      <c r="BU14" s="44" t="str">
        <f t="shared" si="4"/>
        <v/>
      </c>
      <c r="BV14" s="44" t="str">
        <f t="shared" si="4"/>
        <v/>
      </c>
      <c r="BW14" s="44" t="str">
        <f t="shared" si="4"/>
        <v/>
      </c>
      <c r="BX14" s="44" t="str">
        <f t="shared" si="4"/>
        <v/>
      </c>
      <c r="BY14" s="44" t="str">
        <f t="shared" si="4"/>
        <v/>
      </c>
      <c r="BZ14" s="44" t="str">
        <f t="shared" si="4"/>
        <v/>
      </c>
      <c r="CA14" s="44" t="str">
        <f t="shared" si="4"/>
        <v/>
      </c>
      <c r="CB14" s="44" t="str">
        <f t="shared" si="4"/>
        <v/>
      </c>
      <c r="CC14" s="44" t="str">
        <f t="shared" si="4"/>
        <v/>
      </c>
      <c r="CD14" s="44" t="str">
        <f t="shared" si="4"/>
        <v/>
      </c>
      <c r="CE14" s="44" t="str">
        <f t="shared" si="4"/>
        <v/>
      </c>
      <c r="CF14" s="44" t="str">
        <f t="shared" si="4"/>
        <v/>
      </c>
      <c r="CG14" s="44" t="str">
        <f t="shared" si="4"/>
        <v/>
      </c>
      <c r="CH14" s="44" t="str">
        <f t="shared" si="4"/>
        <v/>
      </c>
      <c r="CI14" s="44" t="str">
        <f t="shared" si="4"/>
        <v/>
      </c>
      <c r="CJ14" s="44" t="str">
        <f t="shared" si="4"/>
        <v/>
      </c>
      <c r="CK14" s="44" t="str">
        <f t="shared" si="4"/>
        <v/>
      </c>
    </row>
    <row r="15" spans="1:89">
      <c r="A15" s="44" t="str">
        <f t="shared" si="0"/>
        <v/>
      </c>
      <c r="B15" s="44" t="str">
        <f t="shared" si="0"/>
        <v/>
      </c>
      <c r="C15" s="44" t="str">
        <f t="shared" si="0"/>
        <v/>
      </c>
      <c r="D15" s="44" t="str">
        <f t="shared" si="0"/>
        <v/>
      </c>
      <c r="E15" s="46" t="str">
        <f t="shared" si="0"/>
        <v/>
      </c>
      <c r="F15" s="46" t="str">
        <f t="shared" si="0"/>
        <v/>
      </c>
      <c r="G15" s="47" t="str">
        <f t="shared" si="0"/>
        <v/>
      </c>
      <c r="H15" s="44" t="str">
        <f t="shared" si="0"/>
        <v/>
      </c>
      <c r="I15" s="44" t="str">
        <f t="shared" si="0"/>
        <v/>
      </c>
      <c r="J15" s="44" t="str">
        <f t="shared" si="0"/>
        <v/>
      </c>
      <c r="K15" s="47" t="str">
        <f t="shared" si="0"/>
        <v/>
      </c>
      <c r="L15" s="47" t="str">
        <f t="shared" si="0"/>
        <v/>
      </c>
      <c r="M15" s="47" t="str">
        <f t="shared" si="0"/>
        <v/>
      </c>
      <c r="N15" s="47" t="str">
        <f t="shared" si="0"/>
        <v/>
      </c>
      <c r="O15" s="44" t="str">
        <f>IF($P15="","",10)</f>
        <v/>
      </c>
      <c r="P15" s="44" t="str">
        <f>IF(第３表!$C19="","",第３表!$C19)</f>
        <v/>
      </c>
      <c r="Q15" s="44" t="str">
        <f>IF(第３表!$D19="","",第３表!$D19)</f>
        <v/>
      </c>
      <c r="R15" s="44" t="str">
        <f>IF(第３表!$E19="","",第３表!$E19)</f>
        <v/>
      </c>
      <c r="S15" s="48" t="str">
        <f>IF(第３表!$G19="","",第３表!$G19)</f>
        <v/>
      </c>
      <c r="T15" s="44" t="str">
        <f>IF(第３表!$I19="","",第３表!$I19)</f>
        <v/>
      </c>
      <c r="U15" s="44" t="str">
        <f>IF(第３表!$N19="","",第３表!$N19)</f>
        <v/>
      </c>
      <c r="V15" s="44" t="str">
        <f>IF(第３表!$P19="","",第３表!$P19)</f>
        <v/>
      </c>
      <c r="W15" s="44" t="str">
        <f>IF(第３表!$R19="","",第３表!$R19)</f>
        <v/>
      </c>
      <c r="X15" s="44" t="str">
        <f>IF(第３表!$T19="","",第３表!$T19)</f>
        <v/>
      </c>
      <c r="Y15" s="44" t="str">
        <f>IF(第３表!$V19="","",第３表!$V19)</f>
        <v/>
      </c>
      <c r="Z15" s="44" t="str">
        <f>IF($AA15="","",10)</f>
        <v/>
      </c>
      <c r="AA15" s="44" t="str">
        <f>IF(第４表!$C16="","",第４表!$C16)</f>
        <v/>
      </c>
      <c r="AB15" s="44" t="str">
        <f>IF(第４表!$D16="","",第４表!$D16)</f>
        <v/>
      </c>
      <c r="AC15" s="44" t="str">
        <f>IF(第４表!$E16="","",第４表!$E16)</f>
        <v/>
      </c>
      <c r="AD15" s="44" t="str">
        <f>IF(第４表!$G16="","",第４表!$G16)</f>
        <v/>
      </c>
      <c r="AE15" s="44" t="str">
        <f>IF(第４表!$H16="","",第４表!$H16)</f>
        <v/>
      </c>
      <c r="AF15" s="44" t="str">
        <f>IF(第４表!$J16="","",第４表!$J16)</f>
        <v/>
      </c>
      <c r="AG15" s="44" t="str">
        <f>IF(第４表!$Q16="","",第４表!$Q16)</f>
        <v/>
      </c>
      <c r="AH15" s="44" t="str">
        <f>IF(第４表!$T16="","",第４表!$T16)</f>
        <v/>
      </c>
      <c r="AI15" s="44" t="str">
        <f>IF(第４表!$V16="","",第４表!$V16)</f>
        <v/>
      </c>
      <c r="AJ15" s="44" t="str">
        <f t="shared" si="1"/>
        <v/>
      </c>
      <c r="AK15" s="44" t="str">
        <f t="shared" si="1"/>
        <v/>
      </c>
      <c r="AL15" s="44" t="str">
        <f t="shared" si="1"/>
        <v/>
      </c>
      <c r="AM15" s="44" t="str">
        <f t="shared" si="1"/>
        <v/>
      </c>
      <c r="AN15" s="44" t="str">
        <f t="shared" si="1"/>
        <v/>
      </c>
      <c r="AO15" s="44" t="str">
        <f t="shared" si="1"/>
        <v/>
      </c>
      <c r="AP15" s="44" t="str">
        <f t="shared" si="1"/>
        <v/>
      </c>
      <c r="AQ15" s="44" t="str">
        <f t="shared" si="2"/>
        <v/>
      </c>
      <c r="AR15" s="44" t="str">
        <f t="shared" si="2"/>
        <v/>
      </c>
      <c r="AS15" s="44" t="str">
        <f t="shared" si="2"/>
        <v/>
      </c>
      <c r="AT15" s="44" t="str">
        <f t="shared" si="2"/>
        <v/>
      </c>
      <c r="AU15" s="44" t="str">
        <f t="shared" si="2"/>
        <v/>
      </c>
      <c r="AV15" s="44" t="str">
        <f t="shared" si="2"/>
        <v/>
      </c>
      <c r="AW15" s="44" t="str">
        <f t="shared" si="2"/>
        <v/>
      </c>
      <c r="AX15" s="44" t="str">
        <f t="shared" si="2"/>
        <v/>
      </c>
      <c r="AY15" s="44" t="str">
        <f t="shared" si="2"/>
        <v/>
      </c>
      <c r="AZ15" s="44" t="str">
        <f t="shared" si="2"/>
        <v/>
      </c>
      <c r="BA15" s="44" t="str">
        <f t="shared" si="2"/>
        <v/>
      </c>
      <c r="BB15" s="44" t="str">
        <f t="shared" si="2"/>
        <v/>
      </c>
      <c r="BC15" s="44" t="str">
        <f t="shared" si="2"/>
        <v/>
      </c>
      <c r="BD15" s="44" t="str">
        <f t="shared" si="2"/>
        <v/>
      </c>
      <c r="BE15" s="44" t="str">
        <f t="shared" si="3"/>
        <v/>
      </c>
      <c r="BF15" s="44" t="str">
        <f t="shared" si="3"/>
        <v/>
      </c>
      <c r="BG15" s="44" t="str">
        <f t="shared" si="3"/>
        <v/>
      </c>
      <c r="BH15" s="44" t="str">
        <f t="shared" si="2"/>
        <v/>
      </c>
      <c r="BI15" s="44" t="str">
        <f t="shared" si="4"/>
        <v/>
      </c>
      <c r="BJ15" s="44" t="str">
        <f t="shared" si="4"/>
        <v/>
      </c>
      <c r="BK15" s="44" t="str">
        <f t="shared" si="4"/>
        <v/>
      </c>
      <c r="BL15" s="44" t="str">
        <f t="shared" si="4"/>
        <v/>
      </c>
      <c r="BM15" s="44" t="str">
        <f t="shared" si="4"/>
        <v/>
      </c>
      <c r="BN15" s="44" t="str">
        <f t="shared" si="4"/>
        <v/>
      </c>
      <c r="BO15" s="44" t="str">
        <f t="shared" si="4"/>
        <v/>
      </c>
      <c r="BP15" s="44" t="str">
        <f t="shared" si="4"/>
        <v/>
      </c>
      <c r="BQ15" s="44" t="str">
        <f t="shared" si="4"/>
        <v/>
      </c>
      <c r="BR15" s="44" t="str">
        <f t="shared" si="4"/>
        <v/>
      </c>
      <c r="BS15" s="44" t="str">
        <f t="shared" si="4"/>
        <v/>
      </c>
      <c r="BT15" s="44" t="str">
        <f t="shared" si="4"/>
        <v/>
      </c>
      <c r="BU15" s="44" t="str">
        <f t="shared" si="4"/>
        <v/>
      </c>
      <c r="BV15" s="44" t="str">
        <f t="shared" si="4"/>
        <v/>
      </c>
      <c r="BW15" s="44" t="str">
        <f t="shared" si="4"/>
        <v/>
      </c>
      <c r="BX15" s="44" t="str">
        <f t="shared" si="4"/>
        <v/>
      </c>
      <c r="BY15" s="44" t="str">
        <f t="shared" si="4"/>
        <v/>
      </c>
      <c r="BZ15" s="44" t="str">
        <f t="shared" si="4"/>
        <v/>
      </c>
      <c r="CA15" s="44" t="str">
        <f t="shared" si="4"/>
        <v/>
      </c>
      <c r="CB15" s="44" t="str">
        <f t="shared" si="4"/>
        <v/>
      </c>
      <c r="CC15" s="44" t="str">
        <f t="shared" si="4"/>
        <v/>
      </c>
      <c r="CD15" s="44" t="str">
        <f t="shared" si="4"/>
        <v/>
      </c>
      <c r="CE15" s="44" t="str">
        <f t="shared" si="4"/>
        <v/>
      </c>
      <c r="CF15" s="44" t="str">
        <f t="shared" ref="CF15:CK15" si="5">IF(AND($O15="",$Z15=""),"","-")</f>
        <v/>
      </c>
      <c r="CG15" s="44" t="str">
        <f t="shared" si="5"/>
        <v/>
      </c>
      <c r="CH15" s="44" t="str">
        <f t="shared" si="5"/>
        <v/>
      </c>
      <c r="CI15" s="44" t="str">
        <f t="shared" si="5"/>
        <v/>
      </c>
      <c r="CJ15" s="44" t="str">
        <f t="shared" si="5"/>
        <v/>
      </c>
      <c r="CK15" s="44" t="str">
        <f t="shared" si="5"/>
        <v/>
      </c>
    </row>
    <row r="16" spans="1:89">
      <c r="A16" s="44" t="str">
        <f t="shared" si="0"/>
        <v/>
      </c>
      <c r="B16" s="44" t="str">
        <f t="shared" si="0"/>
        <v/>
      </c>
      <c r="C16" s="44" t="str">
        <f t="shared" si="0"/>
        <v/>
      </c>
      <c r="D16" s="44" t="str">
        <f t="shared" si="0"/>
        <v/>
      </c>
      <c r="E16" s="46" t="str">
        <f t="shared" si="0"/>
        <v/>
      </c>
      <c r="F16" s="46" t="str">
        <f t="shared" si="0"/>
        <v/>
      </c>
      <c r="G16" s="47" t="str">
        <f t="shared" si="0"/>
        <v/>
      </c>
      <c r="H16" s="44" t="str">
        <f t="shared" si="0"/>
        <v/>
      </c>
      <c r="I16" s="44" t="str">
        <f t="shared" si="0"/>
        <v/>
      </c>
      <c r="J16" s="44" t="str">
        <f t="shared" si="0"/>
        <v/>
      </c>
      <c r="K16" s="47" t="str">
        <f t="shared" si="0"/>
        <v/>
      </c>
      <c r="L16" s="47" t="str">
        <f t="shared" si="0"/>
        <v/>
      </c>
      <c r="M16" s="47" t="str">
        <f t="shared" si="0"/>
        <v/>
      </c>
      <c r="N16" s="47" t="str">
        <f t="shared" si="0"/>
        <v/>
      </c>
      <c r="O16" s="44" t="str">
        <f>IF($P16="","",11)</f>
        <v/>
      </c>
      <c r="P16" s="44" t="str">
        <f>IF(第３表!$C20="","",第３表!$C20)</f>
        <v/>
      </c>
      <c r="Q16" s="44" t="str">
        <f>IF(第３表!$D20="","",第３表!$D20)</f>
        <v/>
      </c>
      <c r="R16" s="44" t="str">
        <f>IF(第３表!$E20="","",第３表!$E20)</f>
        <v/>
      </c>
      <c r="S16" s="48" t="str">
        <f>IF(第３表!$G20="","",第３表!$G20)</f>
        <v/>
      </c>
      <c r="T16" s="44" t="str">
        <f>IF(第３表!$I20="","",第３表!$I20)</f>
        <v/>
      </c>
      <c r="U16" s="44" t="str">
        <f>IF(第３表!$N20="","",第３表!$N20)</f>
        <v/>
      </c>
      <c r="V16" s="44" t="str">
        <f>IF(第３表!$P20="","",第３表!$P20)</f>
        <v/>
      </c>
      <c r="W16" s="44" t="str">
        <f>IF(第３表!$R20="","",第３表!$R20)</f>
        <v/>
      </c>
      <c r="X16" s="44" t="str">
        <f>IF(第３表!$T20="","",第３表!$T20)</f>
        <v/>
      </c>
      <c r="Y16" s="44" t="str">
        <f>IF(第３表!$V20="","",第３表!$V20)</f>
        <v/>
      </c>
      <c r="Z16" s="44" t="str">
        <f>IF($AA16="","",11)</f>
        <v/>
      </c>
      <c r="AA16" s="44" t="str">
        <f>IF(第４表!$C17="","",第４表!$C17)</f>
        <v/>
      </c>
      <c r="AB16" s="44" t="str">
        <f>IF(第４表!$D17="","",第４表!$D17)</f>
        <v/>
      </c>
      <c r="AC16" s="44" t="str">
        <f>IF(第４表!$E17="","",第４表!$E17)</f>
        <v/>
      </c>
      <c r="AD16" s="44" t="str">
        <f>IF(第４表!$G17="","",第４表!$G17)</f>
        <v/>
      </c>
      <c r="AE16" s="44" t="str">
        <f>IF(第４表!$H17="","",第４表!$H17)</f>
        <v/>
      </c>
      <c r="AF16" s="44" t="str">
        <f>IF(第４表!$J17="","",第４表!$J17)</f>
        <v/>
      </c>
      <c r="AG16" s="44" t="str">
        <f>IF(第４表!$Q17="","",第４表!$Q17)</f>
        <v/>
      </c>
      <c r="AH16" s="44" t="str">
        <f>IF(第４表!$T17="","",第４表!$T17)</f>
        <v/>
      </c>
      <c r="AI16" s="44" t="str">
        <f>IF(第４表!$V17="","",第４表!$V17)</f>
        <v/>
      </c>
      <c r="AJ16" s="44" t="str">
        <f t="shared" si="1"/>
        <v/>
      </c>
      <c r="AK16" s="44" t="str">
        <f t="shared" si="1"/>
        <v/>
      </c>
      <c r="AL16" s="44" t="str">
        <f t="shared" si="1"/>
        <v/>
      </c>
      <c r="AM16" s="44" t="str">
        <f t="shared" si="1"/>
        <v/>
      </c>
      <c r="AN16" s="44" t="str">
        <f t="shared" si="1"/>
        <v/>
      </c>
      <c r="AO16" s="44" t="str">
        <f t="shared" si="1"/>
        <v/>
      </c>
      <c r="AP16" s="44" t="str">
        <f t="shared" si="1"/>
        <v/>
      </c>
      <c r="AQ16" s="44" t="str">
        <f t="shared" si="2"/>
        <v/>
      </c>
      <c r="AR16" s="44" t="str">
        <f t="shared" si="2"/>
        <v/>
      </c>
      <c r="AS16" s="44" t="str">
        <f t="shared" si="2"/>
        <v/>
      </c>
      <c r="AT16" s="44" t="str">
        <f t="shared" si="2"/>
        <v/>
      </c>
      <c r="AU16" s="44" t="str">
        <f t="shared" si="2"/>
        <v/>
      </c>
      <c r="AV16" s="44" t="str">
        <f t="shared" si="2"/>
        <v/>
      </c>
      <c r="AW16" s="44" t="str">
        <f t="shared" si="2"/>
        <v/>
      </c>
      <c r="AX16" s="44" t="str">
        <f t="shared" si="2"/>
        <v/>
      </c>
      <c r="AY16" s="44" t="str">
        <f t="shared" si="2"/>
        <v/>
      </c>
      <c r="AZ16" s="44" t="str">
        <f t="shared" si="2"/>
        <v/>
      </c>
      <c r="BA16" s="44" t="str">
        <f t="shared" si="2"/>
        <v/>
      </c>
      <c r="BB16" s="44" t="str">
        <f t="shared" si="2"/>
        <v/>
      </c>
      <c r="BC16" s="44" t="str">
        <f t="shared" si="2"/>
        <v/>
      </c>
      <c r="BD16" s="44" t="str">
        <f t="shared" si="2"/>
        <v/>
      </c>
      <c r="BE16" s="44" t="str">
        <f t="shared" si="3"/>
        <v/>
      </c>
      <c r="BF16" s="44" t="str">
        <f t="shared" si="3"/>
        <v/>
      </c>
      <c r="BG16" s="44" t="str">
        <f t="shared" si="3"/>
        <v/>
      </c>
      <c r="BH16" s="44" t="str">
        <f t="shared" si="2"/>
        <v/>
      </c>
      <c r="BI16" s="44" t="str">
        <f t="shared" ref="BI16:CK21" si="6">IF(AND($O16="",$Z16=""),"","-")</f>
        <v/>
      </c>
      <c r="BJ16" s="44" t="str">
        <f t="shared" si="6"/>
        <v/>
      </c>
      <c r="BK16" s="44" t="str">
        <f t="shared" si="6"/>
        <v/>
      </c>
      <c r="BL16" s="44" t="str">
        <f t="shared" si="6"/>
        <v/>
      </c>
      <c r="BM16" s="44" t="str">
        <f t="shared" si="6"/>
        <v/>
      </c>
      <c r="BN16" s="44" t="str">
        <f t="shared" si="6"/>
        <v/>
      </c>
      <c r="BO16" s="44" t="str">
        <f t="shared" si="6"/>
        <v/>
      </c>
      <c r="BP16" s="44" t="str">
        <f t="shared" si="6"/>
        <v/>
      </c>
      <c r="BQ16" s="44" t="str">
        <f t="shared" si="6"/>
        <v/>
      </c>
      <c r="BR16" s="44" t="str">
        <f t="shared" si="6"/>
        <v/>
      </c>
      <c r="BS16" s="44" t="str">
        <f t="shared" si="6"/>
        <v/>
      </c>
      <c r="BT16" s="44" t="str">
        <f t="shared" si="6"/>
        <v/>
      </c>
      <c r="BU16" s="44" t="str">
        <f t="shared" si="6"/>
        <v/>
      </c>
      <c r="BV16" s="44" t="str">
        <f t="shared" si="6"/>
        <v/>
      </c>
      <c r="BW16" s="44" t="str">
        <f t="shared" si="6"/>
        <v/>
      </c>
      <c r="BX16" s="44" t="str">
        <f t="shared" si="6"/>
        <v/>
      </c>
      <c r="BY16" s="44" t="str">
        <f t="shared" si="6"/>
        <v/>
      </c>
      <c r="BZ16" s="44" t="str">
        <f t="shared" si="6"/>
        <v/>
      </c>
      <c r="CA16" s="44" t="str">
        <f t="shared" si="6"/>
        <v/>
      </c>
      <c r="CB16" s="44" t="str">
        <f t="shared" si="6"/>
        <v/>
      </c>
      <c r="CC16" s="44" t="str">
        <f t="shared" si="6"/>
        <v/>
      </c>
      <c r="CD16" s="44" t="str">
        <f t="shared" si="6"/>
        <v/>
      </c>
      <c r="CE16" s="44" t="str">
        <f t="shared" si="6"/>
        <v/>
      </c>
      <c r="CF16" s="44" t="str">
        <f t="shared" si="6"/>
        <v/>
      </c>
      <c r="CG16" s="44" t="str">
        <f t="shared" si="6"/>
        <v/>
      </c>
      <c r="CH16" s="44" t="str">
        <f t="shared" si="6"/>
        <v/>
      </c>
      <c r="CI16" s="44" t="str">
        <f t="shared" si="6"/>
        <v/>
      </c>
      <c r="CJ16" s="44" t="str">
        <f t="shared" si="6"/>
        <v/>
      </c>
      <c r="CK16" s="44" t="str">
        <f t="shared" si="6"/>
        <v/>
      </c>
    </row>
    <row r="17" spans="1:89">
      <c r="A17" s="44" t="str">
        <f t="shared" ref="A17:N21" si="7">IF(AND($O17="",$Z17=""),"",A$6)</f>
        <v/>
      </c>
      <c r="B17" s="44" t="str">
        <f t="shared" si="7"/>
        <v/>
      </c>
      <c r="C17" s="44" t="str">
        <f t="shared" si="7"/>
        <v/>
      </c>
      <c r="D17" s="44" t="str">
        <f t="shared" si="7"/>
        <v/>
      </c>
      <c r="E17" s="46" t="str">
        <f t="shared" si="7"/>
        <v/>
      </c>
      <c r="F17" s="46" t="str">
        <f t="shared" si="7"/>
        <v/>
      </c>
      <c r="G17" s="47" t="str">
        <f t="shared" si="7"/>
        <v/>
      </c>
      <c r="H17" s="44" t="str">
        <f t="shared" si="7"/>
        <v/>
      </c>
      <c r="I17" s="44" t="str">
        <f t="shared" si="7"/>
        <v/>
      </c>
      <c r="J17" s="44" t="str">
        <f t="shared" si="7"/>
        <v/>
      </c>
      <c r="K17" s="47" t="str">
        <f t="shared" si="7"/>
        <v/>
      </c>
      <c r="L17" s="47" t="str">
        <f t="shared" si="7"/>
        <v/>
      </c>
      <c r="M17" s="47" t="str">
        <f t="shared" si="7"/>
        <v/>
      </c>
      <c r="N17" s="47" t="str">
        <f t="shared" si="7"/>
        <v/>
      </c>
      <c r="O17" s="44" t="str">
        <f>IF($P17="","",12)</f>
        <v/>
      </c>
      <c r="P17" s="44" t="str">
        <f>IF(第３表!$C21="","",第３表!$C21)</f>
        <v/>
      </c>
      <c r="Q17" s="44" t="str">
        <f>IF(第３表!$D21="","",第３表!$D21)</f>
        <v/>
      </c>
      <c r="R17" s="44" t="str">
        <f>IF(第３表!$E21="","",第３表!$E21)</f>
        <v/>
      </c>
      <c r="S17" s="48" t="str">
        <f>IF(第３表!$G21="","",第３表!$G21)</f>
        <v/>
      </c>
      <c r="T17" s="44" t="str">
        <f>IF(第３表!$I21="","",第３表!$I21)</f>
        <v/>
      </c>
      <c r="U17" s="44" t="str">
        <f>IF(第３表!$N21="","",第３表!$N21)</f>
        <v/>
      </c>
      <c r="V17" s="44" t="str">
        <f>IF(第３表!$P21="","",第３表!$P21)</f>
        <v/>
      </c>
      <c r="W17" s="44" t="str">
        <f>IF(第３表!$R21="","",第３表!$R21)</f>
        <v/>
      </c>
      <c r="X17" s="44" t="str">
        <f>IF(第３表!$T21="","",第３表!$T21)</f>
        <v/>
      </c>
      <c r="Y17" s="44" t="str">
        <f>IF(第３表!$V21="","",第３表!$V21)</f>
        <v/>
      </c>
      <c r="Z17" s="44" t="str">
        <f>IF($AA17="","",12)</f>
        <v/>
      </c>
      <c r="AA17" s="44" t="str">
        <f>IF(第４表!$C18="","",第４表!$C18)</f>
        <v/>
      </c>
      <c r="AB17" s="44" t="str">
        <f>IF(第４表!$D18="","",第４表!$D18)</f>
        <v/>
      </c>
      <c r="AC17" s="44" t="str">
        <f>IF(第４表!$E18="","",第４表!$E18)</f>
        <v/>
      </c>
      <c r="AD17" s="44" t="str">
        <f>IF(第４表!$G18="","",第４表!$G18)</f>
        <v/>
      </c>
      <c r="AE17" s="44" t="str">
        <f>IF(第４表!$H18="","",第４表!$H18)</f>
        <v/>
      </c>
      <c r="AF17" s="44" t="str">
        <f>IF(第４表!$J18="","",第４表!$J18)</f>
        <v/>
      </c>
      <c r="AG17" s="44" t="str">
        <f>IF(第４表!$Q18="","",第４表!$Q18)</f>
        <v/>
      </c>
      <c r="AH17" s="44" t="str">
        <f>IF(第４表!$T18="","",第４表!$T18)</f>
        <v/>
      </c>
      <c r="AI17" s="44" t="str">
        <f>IF(第４表!$V18="","",第４表!$V18)</f>
        <v/>
      </c>
      <c r="AJ17" s="44" t="str">
        <f t="shared" si="1"/>
        <v/>
      </c>
      <c r="AK17" s="44" t="str">
        <f t="shared" si="1"/>
        <v/>
      </c>
      <c r="AL17" s="44" t="str">
        <f t="shared" si="1"/>
        <v/>
      </c>
      <c r="AM17" s="44" t="str">
        <f t="shared" si="1"/>
        <v/>
      </c>
      <c r="AN17" s="44" t="str">
        <f t="shared" si="1"/>
        <v/>
      </c>
      <c r="AO17" s="44" t="str">
        <f t="shared" si="1"/>
        <v/>
      </c>
      <c r="AP17" s="44" t="str">
        <f t="shared" si="1"/>
        <v/>
      </c>
      <c r="AQ17" s="44" t="str">
        <f t="shared" si="2"/>
        <v/>
      </c>
      <c r="AR17" s="44" t="str">
        <f t="shared" si="2"/>
        <v/>
      </c>
      <c r="AS17" s="44" t="str">
        <f t="shared" si="2"/>
        <v/>
      </c>
      <c r="AT17" s="44" t="str">
        <f t="shared" si="2"/>
        <v/>
      </c>
      <c r="AU17" s="44" t="str">
        <f t="shared" si="2"/>
        <v/>
      </c>
      <c r="AV17" s="44" t="str">
        <f t="shared" si="2"/>
        <v/>
      </c>
      <c r="AW17" s="44" t="str">
        <f t="shared" si="2"/>
        <v/>
      </c>
      <c r="AX17" s="44" t="str">
        <f t="shared" si="2"/>
        <v/>
      </c>
      <c r="AY17" s="44" t="str">
        <f t="shared" si="2"/>
        <v/>
      </c>
      <c r="AZ17" s="44" t="str">
        <f t="shared" si="2"/>
        <v/>
      </c>
      <c r="BA17" s="44" t="str">
        <f t="shared" si="2"/>
        <v/>
      </c>
      <c r="BB17" s="44" t="str">
        <f t="shared" si="2"/>
        <v/>
      </c>
      <c r="BC17" s="44" t="str">
        <f t="shared" si="2"/>
        <v/>
      </c>
      <c r="BD17" s="44" t="str">
        <f t="shared" si="2"/>
        <v/>
      </c>
      <c r="BE17" s="44" t="str">
        <f t="shared" si="3"/>
        <v/>
      </c>
      <c r="BF17" s="44" t="str">
        <f t="shared" si="3"/>
        <v/>
      </c>
      <c r="BG17" s="44" t="str">
        <f t="shared" si="3"/>
        <v/>
      </c>
      <c r="BH17" s="44" t="str">
        <f t="shared" si="2"/>
        <v/>
      </c>
      <c r="BI17" s="44" t="str">
        <f t="shared" si="6"/>
        <v/>
      </c>
      <c r="BJ17" s="44" t="str">
        <f t="shared" si="6"/>
        <v/>
      </c>
      <c r="BK17" s="44" t="str">
        <f t="shared" si="6"/>
        <v/>
      </c>
      <c r="BL17" s="44" t="str">
        <f t="shared" si="6"/>
        <v/>
      </c>
      <c r="BM17" s="44" t="str">
        <f t="shared" si="6"/>
        <v/>
      </c>
      <c r="BN17" s="44" t="str">
        <f t="shared" si="6"/>
        <v/>
      </c>
      <c r="BO17" s="44" t="str">
        <f t="shared" si="6"/>
        <v/>
      </c>
      <c r="BP17" s="44" t="str">
        <f t="shared" si="6"/>
        <v/>
      </c>
      <c r="BQ17" s="44" t="str">
        <f t="shared" si="6"/>
        <v/>
      </c>
      <c r="BR17" s="44" t="str">
        <f t="shared" si="6"/>
        <v/>
      </c>
      <c r="BS17" s="44" t="str">
        <f t="shared" si="6"/>
        <v/>
      </c>
      <c r="BT17" s="44" t="str">
        <f t="shared" si="6"/>
        <v/>
      </c>
      <c r="BU17" s="44" t="str">
        <f t="shared" si="6"/>
        <v/>
      </c>
      <c r="BV17" s="44" t="str">
        <f t="shared" si="6"/>
        <v/>
      </c>
      <c r="BW17" s="44" t="str">
        <f t="shared" si="6"/>
        <v/>
      </c>
      <c r="BX17" s="44" t="str">
        <f t="shared" si="6"/>
        <v/>
      </c>
      <c r="BY17" s="44" t="str">
        <f t="shared" si="6"/>
        <v/>
      </c>
      <c r="BZ17" s="44" t="str">
        <f t="shared" si="6"/>
        <v/>
      </c>
      <c r="CA17" s="44" t="str">
        <f t="shared" si="6"/>
        <v/>
      </c>
      <c r="CB17" s="44" t="str">
        <f t="shared" si="6"/>
        <v/>
      </c>
      <c r="CC17" s="44" t="str">
        <f t="shared" si="6"/>
        <v/>
      </c>
      <c r="CD17" s="44" t="str">
        <f t="shared" si="6"/>
        <v/>
      </c>
      <c r="CE17" s="44" t="str">
        <f t="shared" si="6"/>
        <v/>
      </c>
      <c r="CF17" s="44" t="str">
        <f t="shared" si="6"/>
        <v/>
      </c>
      <c r="CG17" s="44" t="str">
        <f t="shared" si="6"/>
        <v/>
      </c>
      <c r="CH17" s="44" t="str">
        <f t="shared" si="6"/>
        <v/>
      </c>
      <c r="CI17" s="44" t="str">
        <f t="shared" si="6"/>
        <v/>
      </c>
      <c r="CJ17" s="44" t="str">
        <f t="shared" si="6"/>
        <v/>
      </c>
      <c r="CK17" s="44" t="str">
        <f t="shared" si="6"/>
        <v/>
      </c>
    </row>
    <row r="18" spans="1:89">
      <c r="A18" s="44" t="str">
        <f t="shared" si="7"/>
        <v/>
      </c>
      <c r="B18" s="44" t="str">
        <f t="shared" si="7"/>
        <v/>
      </c>
      <c r="C18" s="44" t="str">
        <f t="shared" si="7"/>
        <v/>
      </c>
      <c r="D18" s="44" t="str">
        <f t="shared" si="7"/>
        <v/>
      </c>
      <c r="E18" s="46" t="str">
        <f t="shared" si="7"/>
        <v/>
      </c>
      <c r="F18" s="46" t="str">
        <f t="shared" si="7"/>
        <v/>
      </c>
      <c r="G18" s="47" t="str">
        <f t="shared" si="7"/>
        <v/>
      </c>
      <c r="H18" s="44" t="str">
        <f t="shared" si="7"/>
        <v/>
      </c>
      <c r="I18" s="44" t="str">
        <f t="shared" si="7"/>
        <v/>
      </c>
      <c r="J18" s="44" t="str">
        <f t="shared" si="7"/>
        <v/>
      </c>
      <c r="K18" s="47" t="str">
        <f t="shared" si="7"/>
        <v/>
      </c>
      <c r="L18" s="47" t="str">
        <f t="shared" si="7"/>
        <v/>
      </c>
      <c r="M18" s="47" t="str">
        <f t="shared" si="7"/>
        <v/>
      </c>
      <c r="N18" s="47" t="str">
        <f t="shared" si="7"/>
        <v/>
      </c>
      <c r="O18" s="44" t="str">
        <f>IF($P18="","",13)</f>
        <v/>
      </c>
      <c r="P18" s="44" t="str">
        <f>IF(第３表!$C22="","",第３表!$C22)</f>
        <v/>
      </c>
      <c r="Q18" s="44" t="str">
        <f>IF(第３表!$D22="","",第３表!$D22)</f>
        <v/>
      </c>
      <c r="R18" s="44" t="str">
        <f>IF(第３表!$E22="","",第３表!$E22)</f>
        <v/>
      </c>
      <c r="S18" s="48" t="str">
        <f>IF(第３表!$G22="","",第３表!$G22)</f>
        <v/>
      </c>
      <c r="T18" s="44" t="str">
        <f>IF(第３表!$I22="","",第３表!$I22)</f>
        <v/>
      </c>
      <c r="U18" s="44" t="str">
        <f>IF(第３表!$N22="","",第３表!$N22)</f>
        <v/>
      </c>
      <c r="V18" s="44" t="str">
        <f>IF(第３表!$P22="","",第３表!$P22)</f>
        <v/>
      </c>
      <c r="W18" s="44" t="str">
        <f>IF(第３表!$R22="","",第３表!$R22)</f>
        <v/>
      </c>
      <c r="X18" s="44" t="str">
        <f>IF(第３表!$T22="","",第３表!$T22)</f>
        <v/>
      </c>
      <c r="Y18" s="44" t="str">
        <f>IF(第３表!$V22="","",第３表!$V22)</f>
        <v/>
      </c>
      <c r="Z18" s="44" t="str">
        <f>IF($AA18="","",13)</f>
        <v/>
      </c>
      <c r="AA18" s="44" t="str">
        <f>IF(第４表!$C19="","",第４表!$C19)</f>
        <v/>
      </c>
      <c r="AB18" s="44" t="str">
        <f>IF(第４表!$D19="","",第４表!$D19)</f>
        <v/>
      </c>
      <c r="AC18" s="44" t="str">
        <f>IF(第４表!$E19="","",第４表!$E19)</f>
        <v/>
      </c>
      <c r="AD18" s="44" t="str">
        <f>IF(第４表!$G19="","",第４表!$G19)</f>
        <v/>
      </c>
      <c r="AE18" s="44" t="str">
        <f>IF(第４表!$H19="","",第４表!$H19)</f>
        <v/>
      </c>
      <c r="AF18" s="44" t="str">
        <f>IF(第４表!$J19="","",第４表!$J19)</f>
        <v/>
      </c>
      <c r="AG18" s="44" t="str">
        <f>IF(第４表!$Q19="","",第４表!$Q19)</f>
        <v/>
      </c>
      <c r="AH18" s="44" t="str">
        <f>IF(第４表!$T19="","",第４表!$T19)</f>
        <v/>
      </c>
      <c r="AI18" s="44" t="str">
        <f>IF(第４表!$V19="","",第４表!$V19)</f>
        <v/>
      </c>
      <c r="AJ18" s="44" t="str">
        <f t="shared" si="1"/>
        <v/>
      </c>
      <c r="AK18" s="44" t="str">
        <f t="shared" si="1"/>
        <v/>
      </c>
      <c r="AL18" s="44" t="str">
        <f t="shared" si="1"/>
        <v/>
      </c>
      <c r="AM18" s="44" t="str">
        <f t="shared" si="1"/>
        <v/>
      </c>
      <c r="AN18" s="44" t="str">
        <f t="shared" si="1"/>
        <v/>
      </c>
      <c r="AO18" s="44" t="str">
        <f t="shared" si="1"/>
        <v/>
      </c>
      <c r="AP18" s="44" t="str">
        <f t="shared" si="1"/>
        <v/>
      </c>
      <c r="AQ18" s="44" t="str">
        <f t="shared" si="2"/>
        <v/>
      </c>
      <c r="AR18" s="44" t="str">
        <f t="shared" si="2"/>
        <v/>
      </c>
      <c r="AS18" s="44" t="str">
        <f t="shared" si="2"/>
        <v/>
      </c>
      <c r="AT18" s="44" t="str">
        <f t="shared" si="2"/>
        <v/>
      </c>
      <c r="AU18" s="44" t="str">
        <f t="shared" si="2"/>
        <v/>
      </c>
      <c r="AV18" s="44" t="str">
        <f t="shared" si="2"/>
        <v/>
      </c>
      <c r="AW18" s="44" t="str">
        <f t="shared" si="2"/>
        <v/>
      </c>
      <c r="AX18" s="44" t="str">
        <f t="shared" si="2"/>
        <v/>
      </c>
      <c r="AY18" s="44" t="str">
        <f t="shared" si="2"/>
        <v/>
      </c>
      <c r="AZ18" s="44" t="str">
        <f t="shared" si="2"/>
        <v/>
      </c>
      <c r="BA18" s="44" t="str">
        <f t="shared" si="2"/>
        <v/>
      </c>
      <c r="BB18" s="44" t="str">
        <f t="shared" si="2"/>
        <v/>
      </c>
      <c r="BC18" s="44" t="str">
        <f t="shared" si="2"/>
        <v/>
      </c>
      <c r="BD18" s="44" t="str">
        <f t="shared" si="2"/>
        <v/>
      </c>
      <c r="BE18" s="44" t="str">
        <f t="shared" si="3"/>
        <v/>
      </c>
      <c r="BF18" s="44" t="str">
        <f t="shared" si="3"/>
        <v/>
      </c>
      <c r="BG18" s="44" t="str">
        <f t="shared" si="3"/>
        <v/>
      </c>
      <c r="BH18" s="44" t="str">
        <f t="shared" si="2"/>
        <v/>
      </c>
      <c r="BI18" s="44" t="str">
        <f t="shared" si="6"/>
        <v/>
      </c>
      <c r="BJ18" s="44" t="str">
        <f t="shared" si="6"/>
        <v/>
      </c>
      <c r="BK18" s="44" t="str">
        <f t="shared" si="6"/>
        <v/>
      </c>
      <c r="BL18" s="44" t="str">
        <f t="shared" si="6"/>
        <v/>
      </c>
      <c r="BM18" s="44" t="str">
        <f t="shared" si="6"/>
        <v/>
      </c>
      <c r="BN18" s="44" t="str">
        <f t="shared" si="6"/>
        <v/>
      </c>
      <c r="BO18" s="44" t="str">
        <f t="shared" si="6"/>
        <v/>
      </c>
      <c r="BP18" s="44" t="str">
        <f t="shared" si="6"/>
        <v/>
      </c>
      <c r="BQ18" s="44" t="str">
        <f t="shared" si="6"/>
        <v/>
      </c>
      <c r="BR18" s="44" t="str">
        <f t="shared" si="6"/>
        <v/>
      </c>
      <c r="BS18" s="44" t="str">
        <f t="shared" si="6"/>
        <v/>
      </c>
      <c r="BT18" s="44" t="str">
        <f t="shared" si="6"/>
        <v/>
      </c>
      <c r="BU18" s="44" t="str">
        <f t="shared" si="6"/>
        <v/>
      </c>
      <c r="BV18" s="44" t="str">
        <f t="shared" si="6"/>
        <v/>
      </c>
      <c r="BW18" s="44" t="str">
        <f t="shared" si="6"/>
        <v/>
      </c>
      <c r="BX18" s="44" t="str">
        <f t="shared" si="6"/>
        <v/>
      </c>
      <c r="BY18" s="44" t="str">
        <f t="shared" si="6"/>
        <v/>
      </c>
      <c r="BZ18" s="44" t="str">
        <f t="shared" si="6"/>
        <v/>
      </c>
      <c r="CA18" s="44" t="str">
        <f t="shared" si="6"/>
        <v/>
      </c>
      <c r="CB18" s="44" t="str">
        <f t="shared" si="6"/>
        <v/>
      </c>
      <c r="CC18" s="44" t="str">
        <f t="shared" si="6"/>
        <v/>
      </c>
      <c r="CD18" s="44" t="str">
        <f t="shared" si="6"/>
        <v/>
      </c>
      <c r="CE18" s="44" t="str">
        <f t="shared" si="6"/>
        <v/>
      </c>
      <c r="CF18" s="44" t="str">
        <f t="shared" si="6"/>
        <v/>
      </c>
      <c r="CG18" s="44" t="str">
        <f t="shared" si="6"/>
        <v/>
      </c>
      <c r="CH18" s="44" t="str">
        <f t="shared" si="6"/>
        <v/>
      </c>
      <c r="CI18" s="44" t="str">
        <f>IF(AND($O18="",$Z18=""),"","-")</f>
        <v/>
      </c>
      <c r="CJ18" s="44" t="str">
        <f>IF(AND($O18="",$Z18=""),"","-")</f>
        <v/>
      </c>
      <c r="CK18" s="44" t="str">
        <f>IF(AND($O18="",$Z18=""),"","-")</f>
        <v/>
      </c>
    </row>
    <row r="19" spans="1:89">
      <c r="A19" s="44" t="str">
        <f t="shared" si="7"/>
        <v/>
      </c>
      <c r="B19" s="44" t="str">
        <f t="shared" si="7"/>
        <v/>
      </c>
      <c r="C19" s="44" t="str">
        <f t="shared" si="7"/>
        <v/>
      </c>
      <c r="D19" s="44" t="str">
        <f t="shared" si="7"/>
        <v/>
      </c>
      <c r="E19" s="46" t="str">
        <f t="shared" si="7"/>
        <v/>
      </c>
      <c r="F19" s="46" t="str">
        <f t="shared" si="7"/>
        <v/>
      </c>
      <c r="G19" s="47" t="str">
        <f t="shared" si="7"/>
        <v/>
      </c>
      <c r="H19" s="44" t="str">
        <f t="shared" si="7"/>
        <v/>
      </c>
      <c r="I19" s="44" t="str">
        <f t="shared" si="7"/>
        <v/>
      </c>
      <c r="J19" s="44" t="str">
        <f t="shared" si="7"/>
        <v/>
      </c>
      <c r="K19" s="47" t="str">
        <f t="shared" si="7"/>
        <v/>
      </c>
      <c r="L19" s="47" t="str">
        <f t="shared" si="7"/>
        <v/>
      </c>
      <c r="M19" s="47" t="str">
        <f t="shared" si="7"/>
        <v/>
      </c>
      <c r="N19" s="47" t="str">
        <f t="shared" si="7"/>
        <v/>
      </c>
      <c r="O19" s="44" t="str">
        <f>IF($P19="","",14)</f>
        <v/>
      </c>
      <c r="P19" s="44" t="str">
        <f>IF(第３表!$C23="","",第３表!$C23)</f>
        <v/>
      </c>
      <c r="Q19" s="44" t="str">
        <f>IF(第３表!$D23="","",第３表!$D23)</f>
        <v/>
      </c>
      <c r="R19" s="44" t="str">
        <f>IF(第３表!$E23="","",第３表!$E23)</f>
        <v/>
      </c>
      <c r="S19" s="48" t="str">
        <f>IF(第３表!$G23="","",第３表!$G23)</f>
        <v/>
      </c>
      <c r="T19" s="44" t="str">
        <f>IF(第３表!$I23="","",第３表!$I23)</f>
        <v/>
      </c>
      <c r="U19" s="44" t="str">
        <f>IF(第３表!$N23="","",第３表!$N23)</f>
        <v/>
      </c>
      <c r="V19" s="44" t="str">
        <f>IF(第３表!$P23="","",第３表!$P23)</f>
        <v/>
      </c>
      <c r="W19" s="44" t="str">
        <f>IF(第３表!$R23="","",第３表!$R23)</f>
        <v/>
      </c>
      <c r="X19" s="44" t="str">
        <f>IF(第３表!$T23="","",第３表!$T23)</f>
        <v/>
      </c>
      <c r="Y19" s="44" t="str">
        <f>IF(第３表!$V23="","",第３表!$V23)</f>
        <v/>
      </c>
      <c r="Z19" s="44" t="str">
        <f>IF($AA19="","",14)</f>
        <v/>
      </c>
      <c r="AA19" s="44" t="str">
        <f>IF(第４表!$C20="","",第４表!$C20)</f>
        <v/>
      </c>
      <c r="AB19" s="44" t="str">
        <f>IF(第４表!$D20="","",第４表!$D20)</f>
        <v/>
      </c>
      <c r="AC19" s="44" t="str">
        <f>IF(第４表!$E20="","",第４表!$E20)</f>
        <v/>
      </c>
      <c r="AD19" s="44" t="str">
        <f>IF(第４表!$G20="","",第４表!$G20)</f>
        <v/>
      </c>
      <c r="AE19" s="44" t="str">
        <f>IF(第４表!$H20="","",第４表!$H20)</f>
        <v/>
      </c>
      <c r="AF19" s="44" t="str">
        <f>IF(第４表!$J20="","",第４表!$J20)</f>
        <v/>
      </c>
      <c r="AG19" s="44" t="str">
        <f>IF(第４表!$Q20="","",第４表!$Q20)</f>
        <v/>
      </c>
      <c r="AH19" s="44" t="str">
        <f>IF(第４表!$T20="","",第４表!$T20)</f>
        <v/>
      </c>
      <c r="AI19" s="44" t="str">
        <f>IF(第４表!$V20="","",第４表!$V20)</f>
        <v/>
      </c>
      <c r="AJ19" s="44" t="str">
        <f t="shared" si="1"/>
        <v/>
      </c>
      <c r="AK19" s="44" t="str">
        <f t="shared" si="1"/>
        <v/>
      </c>
      <c r="AL19" s="44" t="str">
        <f t="shared" si="1"/>
        <v/>
      </c>
      <c r="AM19" s="44" t="str">
        <f t="shared" si="1"/>
        <v/>
      </c>
      <c r="AN19" s="44" t="str">
        <f t="shared" si="1"/>
        <v/>
      </c>
      <c r="AO19" s="44" t="str">
        <f t="shared" si="1"/>
        <v/>
      </c>
      <c r="AP19" s="44" t="str">
        <f t="shared" si="1"/>
        <v/>
      </c>
      <c r="AQ19" s="44" t="str">
        <f t="shared" si="2"/>
        <v/>
      </c>
      <c r="AR19" s="44" t="str">
        <f t="shared" si="2"/>
        <v/>
      </c>
      <c r="AS19" s="44" t="str">
        <f t="shared" si="2"/>
        <v/>
      </c>
      <c r="AT19" s="44" t="str">
        <f t="shared" si="2"/>
        <v/>
      </c>
      <c r="AU19" s="44" t="str">
        <f t="shared" si="2"/>
        <v/>
      </c>
      <c r="AV19" s="44" t="str">
        <f t="shared" si="2"/>
        <v/>
      </c>
      <c r="AW19" s="44" t="str">
        <f t="shared" si="2"/>
        <v/>
      </c>
      <c r="AX19" s="44" t="str">
        <f t="shared" si="2"/>
        <v/>
      </c>
      <c r="AY19" s="44" t="str">
        <f t="shared" si="2"/>
        <v/>
      </c>
      <c r="AZ19" s="44" t="str">
        <f t="shared" si="2"/>
        <v/>
      </c>
      <c r="BA19" s="44" t="str">
        <f t="shared" si="2"/>
        <v/>
      </c>
      <c r="BB19" s="44" t="str">
        <f t="shared" si="2"/>
        <v/>
      </c>
      <c r="BC19" s="44" t="str">
        <f t="shared" si="2"/>
        <v/>
      </c>
      <c r="BD19" s="44" t="str">
        <f t="shared" si="2"/>
        <v/>
      </c>
      <c r="BE19" s="44" t="str">
        <f t="shared" si="3"/>
        <v/>
      </c>
      <c r="BF19" s="44" t="str">
        <f t="shared" si="3"/>
        <v/>
      </c>
      <c r="BG19" s="44" t="str">
        <f t="shared" si="3"/>
        <v/>
      </c>
      <c r="BH19" s="44" t="str">
        <f t="shared" si="2"/>
        <v/>
      </c>
      <c r="BI19" s="44" t="str">
        <f t="shared" si="6"/>
        <v/>
      </c>
      <c r="BJ19" s="44" t="str">
        <f t="shared" si="6"/>
        <v/>
      </c>
      <c r="BK19" s="44" t="str">
        <f t="shared" si="6"/>
        <v/>
      </c>
      <c r="BL19" s="44" t="str">
        <f t="shared" si="6"/>
        <v/>
      </c>
      <c r="BM19" s="44" t="str">
        <f t="shared" si="6"/>
        <v/>
      </c>
      <c r="BN19" s="44" t="str">
        <f t="shared" si="6"/>
        <v/>
      </c>
      <c r="BO19" s="44" t="str">
        <f t="shared" si="6"/>
        <v/>
      </c>
      <c r="BP19" s="44" t="str">
        <f t="shared" si="6"/>
        <v/>
      </c>
      <c r="BQ19" s="44" t="str">
        <f t="shared" si="6"/>
        <v/>
      </c>
      <c r="BR19" s="44" t="str">
        <f t="shared" si="6"/>
        <v/>
      </c>
      <c r="BS19" s="44" t="str">
        <f t="shared" si="6"/>
        <v/>
      </c>
      <c r="BT19" s="44" t="str">
        <f t="shared" si="6"/>
        <v/>
      </c>
      <c r="BU19" s="44" t="str">
        <f t="shared" si="6"/>
        <v/>
      </c>
      <c r="BV19" s="44" t="str">
        <f t="shared" si="6"/>
        <v/>
      </c>
      <c r="BW19" s="44" t="str">
        <f t="shared" si="6"/>
        <v/>
      </c>
      <c r="BX19" s="44" t="str">
        <f t="shared" si="6"/>
        <v/>
      </c>
      <c r="BY19" s="44" t="str">
        <f t="shared" si="6"/>
        <v/>
      </c>
      <c r="BZ19" s="44" t="str">
        <f t="shared" si="6"/>
        <v/>
      </c>
      <c r="CA19" s="44" t="str">
        <f t="shared" si="6"/>
        <v/>
      </c>
      <c r="CB19" s="44" t="str">
        <f t="shared" si="6"/>
        <v/>
      </c>
      <c r="CC19" s="44" t="str">
        <f t="shared" si="6"/>
        <v/>
      </c>
      <c r="CD19" s="44" t="str">
        <f t="shared" si="6"/>
        <v/>
      </c>
      <c r="CE19" s="44" t="str">
        <f t="shared" si="6"/>
        <v/>
      </c>
      <c r="CF19" s="44" t="str">
        <f t="shared" si="6"/>
        <v/>
      </c>
      <c r="CG19" s="44" t="str">
        <f t="shared" si="6"/>
        <v/>
      </c>
      <c r="CH19" s="44" t="str">
        <f t="shared" si="6"/>
        <v/>
      </c>
      <c r="CI19" s="44" t="str">
        <f t="shared" si="6"/>
        <v/>
      </c>
      <c r="CJ19" s="44" t="str">
        <f t="shared" si="6"/>
        <v/>
      </c>
      <c r="CK19" s="44" t="str">
        <f t="shared" si="6"/>
        <v/>
      </c>
    </row>
    <row r="20" spans="1:89">
      <c r="A20" s="44" t="str">
        <f t="shared" si="7"/>
        <v/>
      </c>
      <c r="B20" s="44" t="str">
        <f t="shared" si="7"/>
        <v/>
      </c>
      <c r="C20" s="44" t="str">
        <f t="shared" si="7"/>
        <v/>
      </c>
      <c r="D20" s="44" t="str">
        <f t="shared" si="7"/>
        <v/>
      </c>
      <c r="E20" s="46" t="str">
        <f t="shared" si="7"/>
        <v/>
      </c>
      <c r="F20" s="46" t="str">
        <f t="shared" si="7"/>
        <v/>
      </c>
      <c r="G20" s="47" t="str">
        <f t="shared" si="7"/>
        <v/>
      </c>
      <c r="H20" s="44" t="str">
        <f t="shared" si="7"/>
        <v/>
      </c>
      <c r="I20" s="44" t="str">
        <f t="shared" si="7"/>
        <v/>
      </c>
      <c r="J20" s="44" t="str">
        <f t="shared" si="7"/>
        <v/>
      </c>
      <c r="K20" s="47" t="str">
        <f t="shared" si="7"/>
        <v/>
      </c>
      <c r="L20" s="47" t="str">
        <f t="shared" si="7"/>
        <v/>
      </c>
      <c r="M20" s="47" t="str">
        <f t="shared" si="7"/>
        <v/>
      </c>
      <c r="N20" s="47" t="str">
        <f t="shared" si="7"/>
        <v/>
      </c>
      <c r="O20" s="44" t="str">
        <f>IF($P20="","",15)</f>
        <v/>
      </c>
      <c r="P20" s="44" t="str">
        <f>IF(第３表!$C24="","",第３表!$C24)</f>
        <v/>
      </c>
      <c r="Q20" s="44" t="str">
        <f>IF(第３表!$D24="","",第３表!$D24)</f>
        <v/>
      </c>
      <c r="R20" s="44" t="str">
        <f>IF(第３表!$E24="","",第３表!$E24)</f>
        <v/>
      </c>
      <c r="S20" s="48" t="str">
        <f>IF(第３表!$G24="","",第３表!$G24)</f>
        <v/>
      </c>
      <c r="T20" s="44" t="str">
        <f>IF(第３表!$I24="","",第３表!$I24)</f>
        <v/>
      </c>
      <c r="U20" s="44" t="str">
        <f>IF(第３表!$N24="","",第３表!$N24)</f>
        <v/>
      </c>
      <c r="V20" s="44" t="str">
        <f>IF(第３表!$P24="","",第３表!$P24)</f>
        <v/>
      </c>
      <c r="W20" s="44" t="str">
        <f>IF(第３表!$R24="","",第３表!$R24)</f>
        <v/>
      </c>
      <c r="X20" s="44" t="str">
        <f>IF(第３表!$T24="","",第３表!$T24)</f>
        <v/>
      </c>
      <c r="Y20" s="44" t="str">
        <f>IF(第３表!$V24="","",第３表!$V24)</f>
        <v/>
      </c>
      <c r="Z20" s="44" t="str">
        <f>IF($AA20="","",15)</f>
        <v/>
      </c>
      <c r="AA20" s="44" t="str">
        <f>IF(第４表!$C21="","",第４表!$C21)</f>
        <v/>
      </c>
      <c r="AB20" s="44" t="str">
        <f>IF(第４表!$D21="","",第４表!$D21)</f>
        <v/>
      </c>
      <c r="AC20" s="44" t="str">
        <f>IF(第４表!$E21="","",第４表!$E21)</f>
        <v/>
      </c>
      <c r="AD20" s="44" t="str">
        <f>IF(第４表!$G21="","",第４表!$G21)</f>
        <v/>
      </c>
      <c r="AE20" s="44" t="str">
        <f>IF(第４表!$H21="","",第４表!$H21)</f>
        <v/>
      </c>
      <c r="AF20" s="44" t="str">
        <f>IF(第４表!$J21="","",第４表!$J21)</f>
        <v/>
      </c>
      <c r="AG20" s="44" t="str">
        <f>IF(第４表!$Q21="","",第４表!$Q21)</f>
        <v/>
      </c>
      <c r="AH20" s="44" t="str">
        <f>IF(第４表!$T21="","",第４表!$T21)</f>
        <v/>
      </c>
      <c r="AI20" s="44" t="str">
        <f>IF(第４表!$V21="","",第４表!$V21)</f>
        <v/>
      </c>
      <c r="AJ20" s="44" t="str">
        <f t="shared" si="1"/>
        <v/>
      </c>
      <c r="AK20" s="44" t="str">
        <f t="shared" si="1"/>
        <v/>
      </c>
      <c r="AL20" s="44" t="str">
        <f t="shared" si="1"/>
        <v/>
      </c>
      <c r="AM20" s="44" t="str">
        <f t="shared" si="1"/>
        <v/>
      </c>
      <c r="AN20" s="44" t="str">
        <f t="shared" si="1"/>
        <v/>
      </c>
      <c r="AO20" s="44" t="str">
        <f t="shared" si="1"/>
        <v/>
      </c>
      <c r="AP20" s="44" t="str">
        <f t="shared" si="1"/>
        <v/>
      </c>
      <c r="AQ20" s="44" t="str">
        <f t="shared" si="2"/>
        <v/>
      </c>
      <c r="AR20" s="44" t="str">
        <f t="shared" si="2"/>
        <v/>
      </c>
      <c r="AS20" s="44" t="str">
        <f t="shared" si="2"/>
        <v/>
      </c>
      <c r="AT20" s="44" t="str">
        <f t="shared" si="2"/>
        <v/>
      </c>
      <c r="AU20" s="44" t="str">
        <f t="shared" si="2"/>
        <v/>
      </c>
      <c r="AV20" s="44" t="str">
        <f t="shared" si="2"/>
        <v/>
      </c>
      <c r="AW20" s="44" t="str">
        <f t="shared" si="2"/>
        <v/>
      </c>
      <c r="AX20" s="44" t="str">
        <f t="shared" si="2"/>
        <v/>
      </c>
      <c r="AY20" s="44" t="str">
        <f t="shared" si="2"/>
        <v/>
      </c>
      <c r="AZ20" s="44" t="str">
        <f t="shared" si="2"/>
        <v/>
      </c>
      <c r="BA20" s="44" t="str">
        <f t="shared" si="2"/>
        <v/>
      </c>
      <c r="BB20" s="44" t="str">
        <f t="shared" si="2"/>
        <v/>
      </c>
      <c r="BC20" s="44" t="str">
        <f t="shared" si="2"/>
        <v/>
      </c>
      <c r="BD20" s="44" t="str">
        <f t="shared" si="2"/>
        <v/>
      </c>
      <c r="BE20" s="44" t="str">
        <f t="shared" si="3"/>
        <v/>
      </c>
      <c r="BF20" s="44" t="str">
        <f t="shared" si="3"/>
        <v/>
      </c>
      <c r="BG20" s="44" t="str">
        <f t="shared" si="3"/>
        <v/>
      </c>
      <c r="BH20" s="44" t="str">
        <f t="shared" si="2"/>
        <v/>
      </c>
      <c r="BI20" s="44" t="str">
        <f t="shared" si="6"/>
        <v/>
      </c>
      <c r="BJ20" s="44" t="str">
        <f t="shared" si="6"/>
        <v/>
      </c>
      <c r="BK20" s="44" t="str">
        <f t="shared" si="6"/>
        <v/>
      </c>
      <c r="BL20" s="44" t="str">
        <f t="shared" si="6"/>
        <v/>
      </c>
      <c r="BM20" s="44" t="str">
        <f t="shared" si="6"/>
        <v/>
      </c>
      <c r="BN20" s="44" t="str">
        <f t="shared" si="6"/>
        <v/>
      </c>
      <c r="BO20" s="44" t="str">
        <f t="shared" si="6"/>
        <v/>
      </c>
      <c r="BP20" s="44" t="str">
        <f t="shared" si="6"/>
        <v/>
      </c>
      <c r="BQ20" s="44" t="str">
        <f t="shared" si="6"/>
        <v/>
      </c>
      <c r="BR20" s="44" t="str">
        <f t="shared" si="6"/>
        <v/>
      </c>
      <c r="BS20" s="44" t="str">
        <f t="shared" si="6"/>
        <v/>
      </c>
      <c r="BT20" s="44" t="str">
        <f t="shared" si="6"/>
        <v/>
      </c>
      <c r="BU20" s="44" t="str">
        <f t="shared" si="6"/>
        <v/>
      </c>
      <c r="BV20" s="44" t="str">
        <f t="shared" si="6"/>
        <v/>
      </c>
      <c r="BW20" s="44" t="str">
        <f t="shared" si="6"/>
        <v/>
      </c>
      <c r="BX20" s="44" t="str">
        <f t="shared" si="6"/>
        <v/>
      </c>
      <c r="BY20" s="44" t="str">
        <f t="shared" si="6"/>
        <v/>
      </c>
      <c r="BZ20" s="44" t="str">
        <f t="shared" si="6"/>
        <v/>
      </c>
      <c r="CA20" s="44" t="str">
        <f t="shared" si="6"/>
        <v/>
      </c>
      <c r="CB20" s="44" t="str">
        <f t="shared" si="6"/>
        <v/>
      </c>
      <c r="CC20" s="44" t="str">
        <f t="shared" si="6"/>
        <v/>
      </c>
      <c r="CD20" s="44" t="str">
        <f t="shared" si="6"/>
        <v/>
      </c>
      <c r="CE20" s="44" t="str">
        <f t="shared" si="6"/>
        <v/>
      </c>
      <c r="CF20" s="44" t="str">
        <f t="shared" si="6"/>
        <v/>
      </c>
      <c r="CG20" s="44" t="str">
        <f t="shared" si="6"/>
        <v/>
      </c>
      <c r="CH20" s="44" t="str">
        <f t="shared" si="6"/>
        <v/>
      </c>
      <c r="CI20" s="44" t="str">
        <f t="shared" si="6"/>
        <v/>
      </c>
      <c r="CJ20" s="44" t="str">
        <f t="shared" si="6"/>
        <v/>
      </c>
      <c r="CK20" s="44" t="str">
        <f t="shared" si="6"/>
        <v/>
      </c>
    </row>
    <row r="21" spans="1:89">
      <c r="A21" s="44" t="str">
        <f t="shared" si="7"/>
        <v/>
      </c>
      <c r="B21" s="44" t="str">
        <f t="shared" si="7"/>
        <v/>
      </c>
      <c r="C21" s="44" t="str">
        <f t="shared" si="7"/>
        <v/>
      </c>
      <c r="D21" s="44" t="str">
        <f t="shared" si="7"/>
        <v/>
      </c>
      <c r="E21" s="46" t="str">
        <f t="shared" si="7"/>
        <v/>
      </c>
      <c r="F21" s="46" t="str">
        <f t="shared" si="7"/>
        <v/>
      </c>
      <c r="G21" s="47" t="str">
        <f t="shared" si="7"/>
        <v/>
      </c>
      <c r="H21" s="44" t="str">
        <f t="shared" si="7"/>
        <v/>
      </c>
      <c r="I21" s="44" t="str">
        <f t="shared" si="7"/>
        <v/>
      </c>
      <c r="J21" s="44" t="str">
        <f t="shared" si="7"/>
        <v/>
      </c>
      <c r="K21" s="47" t="str">
        <f t="shared" si="7"/>
        <v/>
      </c>
      <c r="L21" s="47" t="str">
        <f t="shared" si="7"/>
        <v/>
      </c>
      <c r="M21" s="47" t="str">
        <f t="shared" si="7"/>
        <v/>
      </c>
      <c r="N21" s="47" t="str">
        <f t="shared" si="7"/>
        <v/>
      </c>
      <c r="O21" s="44" t="str">
        <f>IF($P21="","",16)</f>
        <v/>
      </c>
      <c r="P21" s="44" t="str">
        <f>IF(第３表!$C25="","",第３表!$C25)</f>
        <v/>
      </c>
      <c r="Q21" s="44" t="str">
        <f>IF(第３表!$D25="","",第３表!$D25)</f>
        <v/>
      </c>
      <c r="R21" s="44" t="str">
        <f>IF(第３表!$E25="","",第３表!$E25)</f>
        <v/>
      </c>
      <c r="S21" s="48" t="str">
        <f>IF(第３表!$G25="","",第３表!$G25)</f>
        <v/>
      </c>
      <c r="T21" s="44" t="str">
        <f>IF(第３表!$I25="","",第３表!$I25)</f>
        <v/>
      </c>
      <c r="U21" s="44" t="str">
        <f>IF(第３表!$N25="","",第３表!$N25)</f>
        <v/>
      </c>
      <c r="V21" s="44" t="str">
        <f>IF(第３表!$P25="","",第３表!$P25)</f>
        <v/>
      </c>
      <c r="W21" s="44" t="str">
        <f>IF(第３表!$R25="","",第３表!$R25)</f>
        <v/>
      </c>
      <c r="X21" s="44" t="str">
        <f>IF(第３表!$T25="","",第３表!$T25)</f>
        <v/>
      </c>
      <c r="Y21" s="44" t="str">
        <f>IF(第３表!$V25="","",第３表!$V25)</f>
        <v/>
      </c>
      <c r="Z21" s="44" t="str">
        <f>IF($AA21="","",16)</f>
        <v/>
      </c>
      <c r="AA21" s="44" t="str">
        <f>IF(第４表!$C22="","",第４表!$C22)</f>
        <v/>
      </c>
      <c r="AB21" s="44" t="str">
        <f>IF(第４表!$D22="","",第４表!$D22)</f>
        <v/>
      </c>
      <c r="AC21" s="44" t="str">
        <f>IF(第４表!$E22="","",第４表!$E22)</f>
        <v/>
      </c>
      <c r="AD21" s="44" t="str">
        <f>IF(第４表!$G22="","",第４表!$G22)</f>
        <v/>
      </c>
      <c r="AE21" s="44" t="str">
        <f>IF(第４表!$H22="","",第４表!$H22)</f>
        <v/>
      </c>
      <c r="AF21" s="44" t="str">
        <f>IF(第４表!$J22="","",第４表!$J22)</f>
        <v/>
      </c>
      <c r="AG21" s="44" t="str">
        <f>IF(第４表!$Q22="","",第４表!$Q22)</f>
        <v/>
      </c>
      <c r="AH21" s="44" t="str">
        <f>IF(第４表!$T22="","",第４表!$T22)</f>
        <v/>
      </c>
      <c r="AI21" s="44" t="str">
        <f>IF(第４表!$V22="","",第４表!$V22)</f>
        <v/>
      </c>
      <c r="AJ21" s="44" t="str">
        <f t="shared" si="1"/>
        <v/>
      </c>
      <c r="AK21" s="44" t="str">
        <f t="shared" si="1"/>
        <v/>
      </c>
      <c r="AL21" s="44" t="str">
        <f t="shared" si="1"/>
        <v/>
      </c>
      <c r="AM21" s="44" t="str">
        <f t="shared" si="1"/>
        <v/>
      </c>
      <c r="AN21" s="44" t="str">
        <f t="shared" si="1"/>
        <v/>
      </c>
      <c r="AO21" s="44" t="str">
        <f t="shared" si="1"/>
        <v/>
      </c>
      <c r="AP21" s="44" t="str">
        <f t="shared" si="1"/>
        <v/>
      </c>
      <c r="AQ21" s="44" t="str">
        <f t="shared" si="2"/>
        <v/>
      </c>
      <c r="AR21" s="44" t="str">
        <f t="shared" si="2"/>
        <v/>
      </c>
      <c r="AS21" s="44" t="str">
        <f t="shared" si="2"/>
        <v/>
      </c>
      <c r="AT21" s="44" t="str">
        <f t="shared" si="2"/>
        <v/>
      </c>
      <c r="AU21" s="44" t="str">
        <f t="shared" si="2"/>
        <v/>
      </c>
      <c r="AV21" s="44" t="str">
        <f t="shared" si="2"/>
        <v/>
      </c>
      <c r="AW21" s="44" t="str">
        <f t="shared" si="2"/>
        <v/>
      </c>
      <c r="AX21" s="44" t="str">
        <f t="shared" si="2"/>
        <v/>
      </c>
      <c r="AY21" s="44" t="str">
        <f t="shared" si="2"/>
        <v/>
      </c>
      <c r="AZ21" s="44" t="str">
        <f t="shared" si="2"/>
        <v/>
      </c>
      <c r="BA21" s="44" t="str">
        <f t="shared" si="2"/>
        <v/>
      </c>
      <c r="BB21" s="44" t="str">
        <f t="shared" si="2"/>
        <v/>
      </c>
      <c r="BC21" s="44" t="str">
        <f t="shared" si="2"/>
        <v/>
      </c>
      <c r="BD21" s="44" t="str">
        <f t="shared" si="2"/>
        <v/>
      </c>
      <c r="BE21" s="44" t="str">
        <f t="shared" si="3"/>
        <v/>
      </c>
      <c r="BF21" s="44" t="str">
        <f t="shared" si="3"/>
        <v/>
      </c>
      <c r="BG21" s="44" t="str">
        <f t="shared" si="3"/>
        <v/>
      </c>
      <c r="BH21" s="44" t="str">
        <f t="shared" si="2"/>
        <v/>
      </c>
      <c r="BI21" s="44" t="str">
        <f t="shared" si="6"/>
        <v/>
      </c>
      <c r="BJ21" s="44" t="str">
        <f t="shared" si="6"/>
        <v/>
      </c>
      <c r="BK21" s="44" t="str">
        <f t="shared" si="6"/>
        <v/>
      </c>
      <c r="BL21" s="44" t="str">
        <f t="shared" si="6"/>
        <v/>
      </c>
      <c r="BM21" s="44" t="str">
        <f t="shared" si="6"/>
        <v/>
      </c>
      <c r="BN21" s="44" t="str">
        <f t="shared" si="6"/>
        <v/>
      </c>
      <c r="BO21" s="44" t="str">
        <f t="shared" si="6"/>
        <v/>
      </c>
      <c r="BP21" s="44" t="str">
        <f t="shared" si="6"/>
        <v/>
      </c>
      <c r="BQ21" s="44" t="str">
        <f t="shared" si="6"/>
        <v/>
      </c>
      <c r="BR21" s="44" t="str">
        <f t="shared" si="6"/>
        <v/>
      </c>
      <c r="BS21" s="44" t="str">
        <f t="shared" si="6"/>
        <v/>
      </c>
      <c r="BT21" s="44" t="str">
        <f t="shared" si="6"/>
        <v/>
      </c>
      <c r="BU21" s="44" t="str">
        <f t="shared" si="6"/>
        <v/>
      </c>
      <c r="BV21" s="44" t="str">
        <f t="shared" si="6"/>
        <v/>
      </c>
      <c r="BW21" s="44" t="str">
        <f t="shared" si="6"/>
        <v/>
      </c>
      <c r="BX21" s="44" t="str">
        <f t="shared" si="6"/>
        <v/>
      </c>
      <c r="BY21" s="44" t="str">
        <f t="shared" si="6"/>
        <v/>
      </c>
      <c r="BZ21" s="44" t="str">
        <f t="shared" si="6"/>
        <v/>
      </c>
      <c r="CA21" s="44" t="str">
        <f t="shared" si="6"/>
        <v/>
      </c>
      <c r="CB21" s="44" t="str">
        <f t="shared" si="6"/>
        <v/>
      </c>
      <c r="CC21" s="44" t="str">
        <f t="shared" si="6"/>
        <v/>
      </c>
      <c r="CD21" s="44" t="str">
        <f t="shared" si="6"/>
        <v/>
      </c>
      <c r="CE21" s="44" t="str">
        <f t="shared" si="6"/>
        <v/>
      </c>
      <c r="CF21" s="44" t="str">
        <f t="shared" si="6"/>
        <v/>
      </c>
      <c r="CG21" s="44" t="str">
        <f t="shared" si="6"/>
        <v/>
      </c>
      <c r="CH21" s="44" t="str">
        <f t="shared" si="6"/>
        <v/>
      </c>
      <c r="CI21" s="44" t="str">
        <f t="shared" si="6"/>
        <v/>
      </c>
      <c r="CJ21" s="44" t="str">
        <f t="shared" si="6"/>
        <v/>
      </c>
      <c r="CK21" s="44" t="str">
        <f t="shared" si="6"/>
        <v/>
      </c>
    </row>
  </sheetData>
  <mergeCells count="90">
    <mergeCell ref="BC4:BC5"/>
    <mergeCell ref="BG4:BG5"/>
    <mergeCell ref="BF4:BF5"/>
    <mergeCell ref="Z4:Z5"/>
    <mergeCell ref="AA4:AA5"/>
    <mergeCell ref="AO4:AP4"/>
    <mergeCell ref="AR4:AS4"/>
    <mergeCell ref="AT4:AU4"/>
    <mergeCell ref="AB4:AB5"/>
    <mergeCell ref="AC4:AC5"/>
    <mergeCell ref="AD4:AD5"/>
    <mergeCell ref="AE4:AE5"/>
    <mergeCell ref="AF4:AF5"/>
    <mergeCell ref="AK4:AL4"/>
    <mergeCell ref="AM4:AN4"/>
    <mergeCell ref="BD4:BD5"/>
    <mergeCell ref="CJ4:CJ5"/>
    <mergeCell ref="CK4:CK5"/>
    <mergeCell ref="BO4:BO5"/>
    <mergeCell ref="BP4:BP5"/>
    <mergeCell ref="BQ4:BQ5"/>
    <mergeCell ref="BR4:BR5"/>
    <mergeCell ref="BS4:BS5"/>
    <mergeCell ref="BJ4:BJ5"/>
    <mergeCell ref="BK4:BK5"/>
    <mergeCell ref="BL4:BL5"/>
    <mergeCell ref="BM4:BM5"/>
    <mergeCell ref="BN4:BN5"/>
    <mergeCell ref="CH3:CI3"/>
    <mergeCell ref="BT4:BT5"/>
    <mergeCell ref="BU4:BU5"/>
    <mergeCell ref="BV4:BV5"/>
    <mergeCell ref="BY3:BZ3"/>
    <mergeCell ref="CA3:CB3"/>
    <mergeCell ref="CC3:CD3"/>
    <mergeCell ref="CF3:CG3"/>
    <mergeCell ref="BW4:BW5"/>
    <mergeCell ref="BY4:BZ4"/>
    <mergeCell ref="CA4:CB4"/>
    <mergeCell ref="CC4:CD4"/>
    <mergeCell ref="CE4:CE5"/>
    <mergeCell ref="CF4:CG4"/>
    <mergeCell ref="CH4:CI4"/>
    <mergeCell ref="AG4:AG5"/>
    <mergeCell ref="AH4:AH5"/>
    <mergeCell ref="AI4:AI5"/>
    <mergeCell ref="AJ4:AJ5"/>
    <mergeCell ref="BJ2:BW2"/>
    <mergeCell ref="AK3:AL3"/>
    <mergeCell ref="AM3:AN3"/>
    <mergeCell ref="AO3:AP3"/>
    <mergeCell ref="AR3:AS3"/>
    <mergeCell ref="AT3:AU3"/>
    <mergeCell ref="AV3:AW3"/>
    <mergeCell ref="AY3:AZ3"/>
    <mergeCell ref="BA3:BB3"/>
    <mergeCell ref="AV4:AW4"/>
    <mergeCell ref="AY4:AZ4"/>
    <mergeCell ref="BA4:BB4"/>
    <mergeCell ref="BX2:CK2"/>
    <mergeCell ref="A3:A5"/>
    <mergeCell ref="B3:B5"/>
    <mergeCell ref="C3:C5"/>
    <mergeCell ref="D3:D5"/>
    <mergeCell ref="E3:E5"/>
    <mergeCell ref="F3:G5"/>
    <mergeCell ref="H3:H5"/>
    <mergeCell ref="K3:K5"/>
    <mergeCell ref="A2:H2"/>
    <mergeCell ref="Z2:AI2"/>
    <mergeCell ref="AJ2:AP2"/>
    <mergeCell ref="AQ2:BI2"/>
    <mergeCell ref="L3:L5"/>
    <mergeCell ref="M3:M5"/>
    <mergeCell ref="N3:N5"/>
    <mergeCell ref="I2:M2"/>
    <mergeCell ref="O2:Y2"/>
    <mergeCell ref="I3:I5"/>
    <mergeCell ref="J3:J5"/>
    <mergeCell ref="O4:O5"/>
    <mergeCell ref="P4:P5"/>
    <mergeCell ref="Q4:Q5"/>
    <mergeCell ref="R4:R5"/>
    <mergeCell ref="S4:S5"/>
    <mergeCell ref="T4:T5"/>
    <mergeCell ref="U4:U5"/>
    <mergeCell ref="V4:V5"/>
    <mergeCell ref="W4:W5"/>
    <mergeCell ref="X4:X5"/>
    <mergeCell ref="Y4:Y5"/>
  </mergeCells>
  <phoneticPr fontId="4"/>
  <pageMargins left="0.70866141732283472" right="0.70866141732283472" top="0.74803149606299213" bottom="0.74803149606299213" header="0.31496062992125984" footer="0.31496062992125984"/>
  <pageSetup paperSize="8" scale="62" fitToWidth="4" orientation="landscape" horizontalDpi="300" verticalDpi="300" r:id="rId1"/>
  <ignoredErrors>
    <ignoredError sqref="AJ3:AK3"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K51"/>
  <sheetViews>
    <sheetView showGridLines="0" zoomScale="85" zoomScaleNormal="85" workbookViewId="0">
      <selection activeCell="G34" sqref="G34"/>
    </sheetView>
  </sheetViews>
  <sheetFormatPr defaultRowHeight="13.5"/>
  <cols>
    <col min="1" max="1" width="13" bestFit="1" customWidth="1"/>
    <col min="2" max="2" width="11" bestFit="1" customWidth="1"/>
    <col min="4" max="4" width="41.5" bestFit="1" customWidth="1"/>
    <col min="7" max="7" width="70.75" customWidth="1"/>
    <col min="8" max="8" width="7.125" bestFit="1" customWidth="1"/>
    <col min="10" max="10" width="44.25" bestFit="1" customWidth="1"/>
    <col min="11" max="11" width="7.125" bestFit="1" customWidth="1"/>
  </cols>
  <sheetData>
    <row r="1" spans="1:11">
      <c r="A1" t="s">
        <v>513</v>
      </c>
      <c r="D1" t="s">
        <v>516</v>
      </c>
      <c r="G1" t="s">
        <v>517</v>
      </c>
      <c r="J1" t="s">
        <v>521</v>
      </c>
    </row>
    <row r="2" spans="1:11">
      <c r="A2" s="177" t="s">
        <v>514</v>
      </c>
      <c r="B2" s="177" t="s">
        <v>159</v>
      </c>
      <c r="D2" s="177" t="s">
        <v>298</v>
      </c>
      <c r="E2" s="177" t="s">
        <v>46</v>
      </c>
      <c r="G2" s="177" t="s">
        <v>299</v>
      </c>
      <c r="H2" s="177" t="s">
        <v>46</v>
      </c>
      <c r="J2" s="177" t="s">
        <v>64</v>
      </c>
      <c r="K2" s="177" t="s">
        <v>46</v>
      </c>
    </row>
    <row r="3" spans="1:11">
      <c r="A3" s="44">
        <v>1</v>
      </c>
      <c r="B3" s="44" t="s">
        <v>162</v>
      </c>
      <c r="D3" s="44" t="s">
        <v>249</v>
      </c>
      <c r="E3" s="44" t="s">
        <v>297</v>
      </c>
      <c r="G3" s="44" t="s">
        <v>249</v>
      </c>
      <c r="H3" s="44" t="s">
        <v>239</v>
      </c>
      <c r="J3" s="44" t="s">
        <v>295</v>
      </c>
      <c r="K3" s="44" t="s">
        <v>165</v>
      </c>
    </row>
    <row r="4" spans="1:11">
      <c r="A4" s="44">
        <v>2</v>
      </c>
      <c r="B4" s="44" t="s">
        <v>167</v>
      </c>
      <c r="D4" s="44" t="s">
        <v>252</v>
      </c>
      <c r="E4" s="44"/>
      <c r="G4" s="44" t="s">
        <v>252</v>
      </c>
      <c r="H4" s="44"/>
      <c r="J4" s="44" t="s">
        <v>296</v>
      </c>
      <c r="K4" s="44" t="s">
        <v>170</v>
      </c>
    </row>
    <row r="5" spans="1:11">
      <c r="A5" s="44">
        <v>3</v>
      </c>
      <c r="B5" s="44" t="s">
        <v>172</v>
      </c>
      <c r="J5" s="44" t="s">
        <v>196</v>
      </c>
      <c r="K5" s="44" t="s">
        <v>175</v>
      </c>
    </row>
    <row r="6" spans="1:11">
      <c r="A6" s="44">
        <v>4</v>
      </c>
      <c r="B6" s="44" t="s">
        <v>177</v>
      </c>
      <c r="D6" s="177" t="s">
        <v>160</v>
      </c>
      <c r="E6" s="177" t="s">
        <v>515</v>
      </c>
      <c r="J6" s="130"/>
      <c r="K6" s="130"/>
    </row>
    <row r="7" spans="1:11">
      <c r="A7" s="44">
        <v>5</v>
      </c>
      <c r="B7" s="44" t="s">
        <v>182</v>
      </c>
      <c r="D7" s="44" t="s">
        <v>163</v>
      </c>
      <c r="E7" s="44">
        <v>1</v>
      </c>
      <c r="G7" t="s">
        <v>518</v>
      </c>
    </row>
    <row r="8" spans="1:11">
      <c r="A8" s="44">
        <v>6</v>
      </c>
      <c r="B8" s="44" t="s">
        <v>187</v>
      </c>
      <c r="D8" s="44" t="s">
        <v>168</v>
      </c>
      <c r="E8" s="44">
        <v>2</v>
      </c>
      <c r="G8" s="177" t="s">
        <v>135</v>
      </c>
      <c r="H8" s="177" t="s">
        <v>46</v>
      </c>
      <c r="I8" s="178"/>
      <c r="J8" t="s">
        <v>522</v>
      </c>
      <c r="K8" s="179"/>
    </row>
    <row r="9" spans="1:11">
      <c r="A9" s="44">
        <v>7</v>
      </c>
      <c r="B9" s="44" t="s">
        <v>192</v>
      </c>
      <c r="D9" s="44" t="s">
        <v>173</v>
      </c>
      <c r="E9" s="44">
        <v>3</v>
      </c>
      <c r="G9" s="44" t="s">
        <v>211</v>
      </c>
      <c r="H9" s="72" t="s">
        <v>165</v>
      </c>
      <c r="J9" s="177" t="s">
        <v>161</v>
      </c>
      <c r="K9" s="177" t="s">
        <v>46</v>
      </c>
    </row>
    <row r="10" spans="1:11">
      <c r="A10" s="44">
        <v>8</v>
      </c>
      <c r="B10" s="44" t="s">
        <v>197</v>
      </c>
      <c r="D10" s="44" t="s">
        <v>178</v>
      </c>
      <c r="E10" s="44">
        <v>4</v>
      </c>
      <c r="G10" s="44" t="s">
        <v>214</v>
      </c>
      <c r="H10" s="72" t="s">
        <v>170</v>
      </c>
      <c r="J10" s="44" t="s">
        <v>166</v>
      </c>
      <c r="K10" s="44" t="s">
        <v>165</v>
      </c>
    </row>
    <row r="11" spans="1:11">
      <c r="A11" s="44">
        <v>9</v>
      </c>
      <c r="B11" s="44" t="s">
        <v>201</v>
      </c>
      <c r="D11" s="44" t="s">
        <v>183</v>
      </c>
      <c r="E11" s="44">
        <v>5</v>
      </c>
      <c r="G11" s="44" t="s">
        <v>217</v>
      </c>
      <c r="H11" s="72" t="s">
        <v>175</v>
      </c>
      <c r="J11" s="44" t="s">
        <v>171</v>
      </c>
      <c r="K11" s="44" t="s">
        <v>170</v>
      </c>
    </row>
    <row r="12" spans="1:11">
      <c r="A12" s="44">
        <v>10</v>
      </c>
      <c r="B12" s="44" t="s">
        <v>205</v>
      </c>
      <c r="D12" s="44" t="s">
        <v>188</v>
      </c>
      <c r="E12" s="44">
        <v>6</v>
      </c>
      <c r="G12" s="44" t="s">
        <v>196</v>
      </c>
      <c r="H12" s="72" t="s">
        <v>180</v>
      </c>
      <c r="J12" s="44" t="s">
        <v>176</v>
      </c>
      <c r="K12" s="44" t="s">
        <v>175</v>
      </c>
    </row>
    <row r="13" spans="1:11">
      <c r="A13" s="44">
        <v>11</v>
      </c>
      <c r="B13" s="44" t="s">
        <v>207</v>
      </c>
      <c r="D13" s="44" t="s">
        <v>193</v>
      </c>
      <c r="E13" s="44">
        <v>7</v>
      </c>
      <c r="J13" s="44" t="s">
        <v>181</v>
      </c>
      <c r="K13" s="44" t="s">
        <v>180</v>
      </c>
    </row>
    <row r="14" spans="1:11">
      <c r="A14" s="44">
        <v>12</v>
      </c>
      <c r="B14" s="44" t="s">
        <v>209</v>
      </c>
      <c r="D14" s="44" t="s">
        <v>198</v>
      </c>
      <c r="E14" s="44">
        <v>8</v>
      </c>
      <c r="G14" s="177" t="s">
        <v>224</v>
      </c>
      <c r="H14" s="177" t="s">
        <v>46</v>
      </c>
      <c r="J14" s="44" t="s">
        <v>186</v>
      </c>
      <c r="K14" s="44" t="s">
        <v>185</v>
      </c>
    </row>
    <row r="15" spans="1:11">
      <c r="A15" s="44">
        <v>13</v>
      </c>
      <c r="B15" s="44" t="s">
        <v>212</v>
      </c>
      <c r="D15" s="44" t="s">
        <v>202</v>
      </c>
      <c r="E15" s="44">
        <v>9</v>
      </c>
      <c r="G15" s="44" t="s">
        <v>227</v>
      </c>
      <c r="H15" s="72" t="s">
        <v>165</v>
      </c>
      <c r="J15" s="44" t="s">
        <v>191</v>
      </c>
      <c r="K15" s="44" t="s">
        <v>190</v>
      </c>
    </row>
    <row r="16" spans="1:11">
      <c r="A16" s="44">
        <v>14</v>
      </c>
      <c r="B16" s="44" t="s">
        <v>215</v>
      </c>
      <c r="D16" s="44" t="s">
        <v>206</v>
      </c>
      <c r="E16" s="44">
        <v>10</v>
      </c>
      <c r="G16" s="44" t="s">
        <v>230</v>
      </c>
      <c r="H16" s="72" t="s">
        <v>170</v>
      </c>
      <c r="J16" s="44" t="s">
        <v>196</v>
      </c>
      <c r="K16" s="44" t="s">
        <v>195</v>
      </c>
    </row>
    <row r="17" spans="1:11">
      <c r="A17" s="44">
        <v>15</v>
      </c>
      <c r="B17" s="44" t="s">
        <v>218</v>
      </c>
      <c r="D17" s="44" t="s">
        <v>208</v>
      </c>
      <c r="E17" s="44">
        <v>11</v>
      </c>
      <c r="G17" s="44" t="s">
        <v>395</v>
      </c>
      <c r="H17" s="72" t="s">
        <v>29</v>
      </c>
    </row>
    <row r="18" spans="1:11">
      <c r="A18" s="44">
        <v>16</v>
      </c>
      <c r="B18" s="44" t="s">
        <v>220</v>
      </c>
      <c r="D18" s="44" t="s">
        <v>210</v>
      </c>
      <c r="E18" s="44">
        <v>12</v>
      </c>
      <c r="J18" s="177" t="s">
        <v>367</v>
      </c>
      <c r="K18" s="177" t="s">
        <v>46</v>
      </c>
    </row>
    <row r="19" spans="1:11">
      <c r="A19" s="44">
        <v>17</v>
      </c>
      <c r="B19" s="44" t="s">
        <v>222</v>
      </c>
      <c r="D19" s="44" t="s">
        <v>213</v>
      </c>
      <c r="E19" s="44">
        <v>13</v>
      </c>
      <c r="G19" s="177" t="s">
        <v>235</v>
      </c>
      <c r="H19" s="177" t="s">
        <v>46</v>
      </c>
      <c r="J19" s="44" t="s">
        <v>375</v>
      </c>
      <c r="K19" s="44" t="s">
        <v>369</v>
      </c>
    </row>
    <row r="20" spans="1:11">
      <c r="A20" s="44">
        <v>18</v>
      </c>
      <c r="B20" s="44" t="s">
        <v>225</v>
      </c>
      <c r="D20" s="44" t="s">
        <v>216</v>
      </c>
      <c r="E20" s="44">
        <v>14</v>
      </c>
      <c r="G20" s="44" t="s">
        <v>238</v>
      </c>
      <c r="H20" s="72" t="s">
        <v>239</v>
      </c>
      <c r="J20" s="44" t="s">
        <v>376</v>
      </c>
      <c r="K20" s="44" t="s">
        <v>370</v>
      </c>
    </row>
    <row r="21" spans="1:11">
      <c r="A21" s="44">
        <v>19</v>
      </c>
      <c r="B21" s="44" t="s">
        <v>228</v>
      </c>
      <c r="D21" s="44" t="s">
        <v>219</v>
      </c>
      <c r="E21" s="44">
        <v>15</v>
      </c>
      <c r="G21" s="44" t="s">
        <v>242</v>
      </c>
      <c r="H21" s="72"/>
      <c r="J21" s="44" t="s">
        <v>377</v>
      </c>
      <c r="K21" s="44" t="s">
        <v>371</v>
      </c>
    </row>
    <row r="22" spans="1:11">
      <c r="A22" s="44">
        <v>20</v>
      </c>
      <c r="B22" s="44" t="s">
        <v>231</v>
      </c>
      <c r="D22" s="44" t="s">
        <v>221</v>
      </c>
      <c r="E22" s="44">
        <v>16</v>
      </c>
      <c r="J22" s="44" t="s">
        <v>378</v>
      </c>
      <c r="K22" s="44" t="s">
        <v>372</v>
      </c>
    </row>
    <row r="23" spans="1:11">
      <c r="A23" s="44">
        <v>21</v>
      </c>
      <c r="B23" s="44" t="s">
        <v>233</v>
      </c>
      <c r="D23" s="44" t="s">
        <v>223</v>
      </c>
      <c r="E23" s="44">
        <v>17</v>
      </c>
      <c r="G23" s="177" t="s">
        <v>300</v>
      </c>
      <c r="H23" s="177" t="s">
        <v>46</v>
      </c>
      <c r="J23" s="44" t="s">
        <v>379</v>
      </c>
      <c r="K23" s="44" t="s">
        <v>373</v>
      </c>
    </row>
    <row r="24" spans="1:11">
      <c r="A24" s="44">
        <v>22</v>
      </c>
      <c r="B24" s="44" t="s">
        <v>236</v>
      </c>
      <c r="D24" s="44" t="s">
        <v>226</v>
      </c>
      <c r="E24" s="44">
        <v>18</v>
      </c>
      <c r="G24" s="44" t="s">
        <v>249</v>
      </c>
      <c r="H24" s="44" t="s">
        <v>239</v>
      </c>
      <c r="J24" s="44" t="s">
        <v>368</v>
      </c>
      <c r="K24" s="44" t="s">
        <v>374</v>
      </c>
    </row>
    <row r="25" spans="1:11">
      <c r="A25" s="44">
        <v>23</v>
      </c>
      <c r="B25" s="44" t="s">
        <v>240</v>
      </c>
      <c r="D25" s="44" t="s">
        <v>229</v>
      </c>
      <c r="E25" s="44">
        <v>19</v>
      </c>
      <c r="G25" s="44" t="s">
        <v>252</v>
      </c>
      <c r="H25" s="44"/>
      <c r="J25" s="130"/>
      <c r="K25" s="130"/>
    </row>
    <row r="26" spans="1:11">
      <c r="A26" s="44">
        <v>24</v>
      </c>
      <c r="B26" s="44" t="s">
        <v>243</v>
      </c>
      <c r="D26" s="44" t="s">
        <v>232</v>
      </c>
      <c r="E26" s="44">
        <v>20</v>
      </c>
    </row>
    <row r="27" spans="1:11">
      <c r="A27" s="44">
        <v>25</v>
      </c>
      <c r="B27" s="44" t="s">
        <v>245</v>
      </c>
      <c r="D27" s="44" t="s">
        <v>234</v>
      </c>
      <c r="E27" s="44">
        <v>21</v>
      </c>
      <c r="J27" t="s">
        <v>523</v>
      </c>
    </row>
    <row r="28" spans="1:11">
      <c r="A28" s="44">
        <v>26</v>
      </c>
      <c r="B28" s="44" t="s">
        <v>247</v>
      </c>
      <c r="D28" s="44" t="s">
        <v>237</v>
      </c>
      <c r="E28" s="44">
        <v>22</v>
      </c>
      <c r="G28" t="s">
        <v>519</v>
      </c>
      <c r="J28" s="177" t="s">
        <v>361</v>
      </c>
      <c r="K28" s="177" t="s">
        <v>46</v>
      </c>
    </row>
    <row r="29" spans="1:11">
      <c r="A29" s="44">
        <v>27</v>
      </c>
      <c r="B29" s="44" t="s">
        <v>250</v>
      </c>
      <c r="D29" s="44" t="s">
        <v>241</v>
      </c>
      <c r="E29" s="44">
        <v>23</v>
      </c>
      <c r="G29" s="177" t="s">
        <v>136</v>
      </c>
      <c r="H29" s="177" t="s">
        <v>46</v>
      </c>
      <c r="J29" s="44" t="s">
        <v>362</v>
      </c>
      <c r="K29" s="44" t="s">
        <v>364</v>
      </c>
    </row>
    <row r="30" spans="1:11">
      <c r="A30" s="44">
        <v>28</v>
      </c>
      <c r="B30" s="44" t="s">
        <v>254</v>
      </c>
      <c r="D30" s="44" t="s">
        <v>244</v>
      </c>
      <c r="E30" s="44">
        <v>24</v>
      </c>
      <c r="G30" s="44" t="s">
        <v>260</v>
      </c>
      <c r="H30" s="72" t="s">
        <v>165</v>
      </c>
      <c r="J30" s="44" t="s">
        <v>363</v>
      </c>
      <c r="K30" s="44" t="s">
        <v>365</v>
      </c>
    </row>
    <row r="31" spans="1:11">
      <c r="A31" s="44">
        <v>29</v>
      </c>
      <c r="B31" s="44" t="s">
        <v>256</v>
      </c>
      <c r="D31" s="44" t="s">
        <v>246</v>
      </c>
      <c r="E31" s="44">
        <v>25</v>
      </c>
      <c r="G31" s="44" t="s">
        <v>263</v>
      </c>
      <c r="H31" s="72" t="s">
        <v>170</v>
      </c>
      <c r="J31" s="44" t="s">
        <v>196</v>
      </c>
      <c r="K31" s="44" t="s">
        <v>366</v>
      </c>
    </row>
    <row r="32" spans="1:11">
      <c r="A32" s="44">
        <v>30</v>
      </c>
      <c r="B32" s="44" t="s">
        <v>258</v>
      </c>
      <c r="D32" s="44" t="s">
        <v>248</v>
      </c>
      <c r="E32" s="44">
        <v>26</v>
      </c>
      <c r="G32" s="44" t="s">
        <v>266</v>
      </c>
      <c r="H32" s="72" t="s">
        <v>175</v>
      </c>
    </row>
    <row r="33" spans="1:8">
      <c r="A33" s="44">
        <v>31</v>
      </c>
      <c r="B33" s="44" t="s">
        <v>261</v>
      </c>
      <c r="D33" s="44" t="s">
        <v>251</v>
      </c>
      <c r="E33" s="44">
        <v>27</v>
      </c>
      <c r="G33" s="44" t="s">
        <v>268</v>
      </c>
      <c r="H33" s="72" t="s">
        <v>180</v>
      </c>
    </row>
    <row r="34" spans="1:8">
      <c r="A34" s="44">
        <v>32</v>
      </c>
      <c r="B34" s="44" t="s">
        <v>264</v>
      </c>
      <c r="D34" s="44" t="s">
        <v>255</v>
      </c>
      <c r="E34" s="44">
        <v>28</v>
      </c>
      <c r="G34" s="44" t="s">
        <v>196</v>
      </c>
      <c r="H34" s="72" t="s">
        <v>185</v>
      </c>
    </row>
    <row r="35" spans="1:8">
      <c r="A35" s="44">
        <v>33</v>
      </c>
      <c r="B35" s="44" t="s">
        <v>267</v>
      </c>
      <c r="D35" s="44" t="s">
        <v>257</v>
      </c>
      <c r="E35" s="44">
        <v>29</v>
      </c>
    </row>
    <row r="36" spans="1:8">
      <c r="A36" s="44">
        <v>34</v>
      </c>
      <c r="B36" s="44" t="s">
        <v>269</v>
      </c>
      <c r="D36" s="44" t="s">
        <v>259</v>
      </c>
      <c r="E36" s="44">
        <v>30</v>
      </c>
      <c r="G36" s="177" t="s">
        <v>272</v>
      </c>
      <c r="H36" s="177" t="s">
        <v>46</v>
      </c>
    </row>
    <row r="37" spans="1:8">
      <c r="A37" s="44">
        <v>35</v>
      </c>
      <c r="B37" s="44" t="s">
        <v>270</v>
      </c>
      <c r="D37" s="44" t="s">
        <v>262</v>
      </c>
      <c r="E37" s="44">
        <v>31</v>
      </c>
      <c r="G37" s="44" t="s">
        <v>274</v>
      </c>
      <c r="H37" s="72" t="s">
        <v>165</v>
      </c>
    </row>
    <row r="38" spans="1:8">
      <c r="A38" s="44">
        <v>36</v>
      </c>
      <c r="B38" s="44" t="s">
        <v>271</v>
      </c>
      <c r="D38" s="44" t="s">
        <v>265</v>
      </c>
      <c r="E38" s="44">
        <v>32</v>
      </c>
      <c r="G38" s="44" t="s">
        <v>276</v>
      </c>
      <c r="H38" s="72" t="s">
        <v>170</v>
      </c>
    </row>
    <row r="39" spans="1:8">
      <c r="A39" s="44">
        <v>37</v>
      </c>
      <c r="B39" s="44" t="s">
        <v>273</v>
      </c>
      <c r="D39" s="44" t="s">
        <v>196</v>
      </c>
      <c r="E39" s="44">
        <v>33</v>
      </c>
      <c r="G39" s="44" t="s">
        <v>278</v>
      </c>
      <c r="H39" s="72" t="s">
        <v>175</v>
      </c>
    </row>
    <row r="40" spans="1:8">
      <c r="A40" s="44">
        <v>38</v>
      </c>
      <c r="B40" s="44" t="s">
        <v>275</v>
      </c>
      <c r="G40" s="44" t="s">
        <v>280</v>
      </c>
      <c r="H40" s="72" t="s">
        <v>180</v>
      </c>
    </row>
    <row r="41" spans="1:8">
      <c r="A41" s="44">
        <v>39</v>
      </c>
      <c r="B41" s="44" t="s">
        <v>277</v>
      </c>
      <c r="D41" s="177" t="s">
        <v>134</v>
      </c>
      <c r="E41" s="177" t="s">
        <v>46</v>
      </c>
      <c r="G41" s="44" t="s">
        <v>282</v>
      </c>
      <c r="H41" s="72" t="s">
        <v>185</v>
      </c>
    </row>
    <row r="42" spans="1:8">
      <c r="A42" s="44">
        <v>40</v>
      </c>
      <c r="B42" s="44" t="s">
        <v>279</v>
      </c>
      <c r="D42" s="44" t="s">
        <v>164</v>
      </c>
      <c r="E42" s="72" t="s">
        <v>165</v>
      </c>
      <c r="G42" s="44" t="s">
        <v>284</v>
      </c>
      <c r="H42" s="72" t="s">
        <v>190</v>
      </c>
    </row>
    <row r="43" spans="1:8">
      <c r="A43" s="44">
        <v>41</v>
      </c>
      <c r="B43" s="44" t="s">
        <v>281</v>
      </c>
      <c r="D43" s="44" t="s">
        <v>169</v>
      </c>
      <c r="E43" s="72" t="s">
        <v>170</v>
      </c>
      <c r="G43" s="44" t="s">
        <v>286</v>
      </c>
      <c r="H43" s="72" t="s">
        <v>195</v>
      </c>
    </row>
    <row r="44" spans="1:8">
      <c r="A44" s="44">
        <v>42</v>
      </c>
      <c r="B44" s="44" t="s">
        <v>283</v>
      </c>
      <c r="D44" s="44" t="s">
        <v>174</v>
      </c>
      <c r="E44" s="72" t="s">
        <v>175</v>
      </c>
      <c r="G44" s="44" t="s">
        <v>288</v>
      </c>
      <c r="H44" s="72" t="s">
        <v>200</v>
      </c>
    </row>
    <row r="45" spans="1:8">
      <c r="A45" s="44">
        <v>43</v>
      </c>
      <c r="B45" s="44" t="s">
        <v>285</v>
      </c>
      <c r="D45" s="44" t="s">
        <v>179</v>
      </c>
      <c r="E45" s="72" t="s">
        <v>180</v>
      </c>
      <c r="G45" s="44" t="s">
        <v>651</v>
      </c>
      <c r="H45" s="72" t="s">
        <v>35</v>
      </c>
    </row>
    <row r="46" spans="1:8">
      <c r="A46" s="44">
        <v>44</v>
      </c>
      <c r="B46" s="44" t="s">
        <v>287</v>
      </c>
      <c r="D46" s="44" t="s">
        <v>184</v>
      </c>
      <c r="E46" s="72" t="s">
        <v>185</v>
      </c>
      <c r="G46" s="44"/>
      <c r="H46" s="72" t="s">
        <v>397</v>
      </c>
    </row>
    <row r="47" spans="1:8">
      <c r="A47" s="44">
        <v>45</v>
      </c>
      <c r="B47" s="44" t="s">
        <v>289</v>
      </c>
      <c r="D47" s="44" t="s">
        <v>189</v>
      </c>
      <c r="E47" s="72" t="s">
        <v>190</v>
      </c>
    </row>
    <row r="48" spans="1:8">
      <c r="A48" s="44">
        <v>46</v>
      </c>
      <c r="B48" s="44" t="s">
        <v>290</v>
      </c>
      <c r="D48" s="44" t="s">
        <v>194</v>
      </c>
      <c r="E48" s="72" t="s">
        <v>195</v>
      </c>
      <c r="G48" t="s">
        <v>520</v>
      </c>
    </row>
    <row r="49" spans="1:8">
      <c r="A49" s="44">
        <v>47</v>
      </c>
      <c r="B49" s="44" t="s">
        <v>291</v>
      </c>
      <c r="D49" s="44" t="s">
        <v>199</v>
      </c>
      <c r="E49" s="72" t="s">
        <v>200</v>
      </c>
      <c r="G49" s="177" t="s">
        <v>292</v>
      </c>
      <c r="H49" s="177" t="s">
        <v>46</v>
      </c>
    </row>
    <row r="50" spans="1:8">
      <c r="D50" s="44" t="s">
        <v>203</v>
      </c>
      <c r="E50" s="72" t="s">
        <v>204</v>
      </c>
      <c r="G50" s="44" t="s">
        <v>293</v>
      </c>
      <c r="H50" s="72" t="s">
        <v>239</v>
      </c>
    </row>
    <row r="51" spans="1:8">
      <c r="G51" s="44" t="s">
        <v>294</v>
      </c>
      <c r="H51" s="44" t="s">
        <v>253</v>
      </c>
    </row>
  </sheetData>
  <sheetProtection algorithmName="SHA-512" hashValue="nPIs6fW/YY9JNVZ9OLswWlmArw189ROBNznylMPfmRrj/emv8riLLB4ShL2wrMsjad9CXGeg/ZFClNzw0YiWdQ==" saltValue="cg+u46mmsd8bEckFgIMOBg==" spinCount="100000" sheet="1" objects="1" scenarios="1" selectLockedCells="1" selectUnlockedCells="1"/>
  <phoneticPr fontId="4"/>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F1DD8-AB78-4BC4-9433-C3E5609C7DEA}">
  <sheetPr>
    <tabColor rgb="FFFF0000"/>
  </sheetPr>
  <dimension ref="B1:E74"/>
  <sheetViews>
    <sheetView showGridLines="0" zoomScale="130" zoomScaleNormal="130" workbookViewId="0">
      <selection activeCell="C11" sqref="C11:E11"/>
    </sheetView>
  </sheetViews>
  <sheetFormatPr defaultRowHeight="13.5"/>
  <cols>
    <col min="1" max="1" width="6.5" customWidth="1"/>
    <col min="2" max="2" width="10.5" bestFit="1" customWidth="1"/>
    <col min="3" max="3" width="8.125" bestFit="1" customWidth="1"/>
    <col min="4" max="4" width="47.75" bestFit="1" customWidth="1"/>
    <col min="5" max="6" width="65.75" bestFit="1" customWidth="1"/>
  </cols>
  <sheetData>
    <row r="1" spans="2:5" ht="14.25" thickBot="1"/>
    <row r="2" spans="2:5" ht="41.25" customHeight="1" thickBot="1">
      <c r="B2" s="154" t="s">
        <v>386</v>
      </c>
      <c r="C2" s="810" t="str">
        <f>IF(C5="○","",E5)  &amp;  IF(C6="○","",E6)  &amp;  IF(C7="○","",E7) &amp;  IF(C8="○","",E8)</f>
        <v>事業所の業種を選択してください。従業員数を記入してください。灰の処理方法を選択してください。</v>
      </c>
      <c r="D2" s="811"/>
      <c r="E2" s="812"/>
    </row>
    <row r="4" spans="2:5">
      <c r="C4" s="155" t="s">
        <v>398</v>
      </c>
      <c r="D4" s="156" t="s">
        <v>399</v>
      </c>
      <c r="E4" s="156" t="s">
        <v>400</v>
      </c>
    </row>
    <row r="5" spans="2:5">
      <c r="B5">
        <v>1</v>
      </c>
      <c r="C5" s="153" t="str" cm="1">
        <f t="array" ref="C5">IF(OR(AND(第１・２表!$O$3="○",第１・２表!$E$9:$Q$9=""),(AND(第１・２表!$O$3="",第１・２表!$E$9:$Q$9&lt;&gt;""))),"×","○")</f>
        <v>○</v>
      </c>
      <c r="D5" s="157" t="s">
        <v>667</v>
      </c>
      <c r="E5" s="157" t="s">
        <v>666</v>
      </c>
    </row>
    <row r="6" spans="2:5">
      <c r="B6">
        <v>2</v>
      </c>
      <c r="C6" s="153" t="str">
        <f>IF(COUNTA(第１・２表!$D$15)=0,"×","○")</f>
        <v>×</v>
      </c>
      <c r="D6" s="157" t="s">
        <v>401</v>
      </c>
      <c r="E6" s="157" t="s">
        <v>402</v>
      </c>
    </row>
    <row r="7" spans="2:5">
      <c r="B7">
        <v>3</v>
      </c>
      <c r="C7" s="153" t="str">
        <f>IF(COUNTA(第１・２表!$D$16)=0,"×","○")</f>
        <v>×</v>
      </c>
      <c r="D7" s="157" t="s">
        <v>403</v>
      </c>
      <c r="E7" s="157" t="s">
        <v>404</v>
      </c>
    </row>
    <row r="8" spans="2:5">
      <c r="B8">
        <v>4</v>
      </c>
      <c r="C8" s="153" t="str">
        <f>IF(COUNTA(第１・２表!$D$18)=0,"×","○")</f>
        <v>×</v>
      </c>
      <c r="D8" s="157" t="s">
        <v>405</v>
      </c>
      <c r="E8" s="157" t="s">
        <v>406</v>
      </c>
    </row>
    <row r="10" spans="2:5" ht="14.25" thickBot="1"/>
    <row r="11" spans="2:5" ht="41.25" customHeight="1" thickBot="1">
      <c r="B11" s="154" t="s">
        <v>387</v>
      </c>
      <c r="C11" s="810" t="str">
        <f>IF(C14="○","",E14)</f>
        <v>選択肢１～３のうち、いずれか「１つ」を選択してください。</v>
      </c>
      <c r="D11" s="811"/>
      <c r="E11" s="812"/>
    </row>
    <row r="13" spans="2:5">
      <c r="C13" s="155" t="s">
        <v>398</v>
      </c>
      <c r="D13" s="156" t="s">
        <v>399</v>
      </c>
      <c r="E13" s="156" t="s">
        <v>400</v>
      </c>
    </row>
    <row r="14" spans="2:5">
      <c r="B14">
        <v>1</v>
      </c>
      <c r="C14" s="153" t="str">
        <f>IF(AND(OR(COUNTA(第１・２表!$P$36:$Q$38)=0,COUNTA(第１・２表!$P$36:$Q$38)=2,COUNTA(第１・２表!$P$36:$Q$38)=3)),"×","○")</f>
        <v>×</v>
      </c>
      <c r="D14" s="157" t="s">
        <v>407</v>
      </c>
      <c r="E14" s="157" t="s">
        <v>408</v>
      </c>
    </row>
    <row r="16" spans="2:5" ht="14.25" thickBot="1"/>
    <row r="17" spans="2:5" ht="41.25" customHeight="1" thickBot="1">
      <c r="B17" s="154" t="s">
        <v>388</v>
      </c>
      <c r="C17" s="810" t="str">
        <f>IF(C20="○","",E20)  &amp;  IF(C21="○","",E21)  &amp;  IF(C22="○","",E22) &amp;  IF(C23="○","",E23)</f>
        <v>発電機を所有している場合は第３表への記入をお願いします。</v>
      </c>
      <c r="D17" s="811"/>
      <c r="E17" s="812"/>
    </row>
    <row r="19" spans="2:5">
      <c r="C19" s="155" t="s">
        <v>398</v>
      </c>
      <c r="D19" s="156" t="s">
        <v>399</v>
      </c>
      <c r="E19" s="156" t="s">
        <v>400</v>
      </c>
    </row>
    <row r="20" spans="2:5">
      <c r="B20">
        <v>1</v>
      </c>
      <c r="C20" s="153" t="str">
        <f>IF(AND(OR(第１・２表!$P$36="○",第１・２表!$P$38="○"),第３表!$C$53&gt;=1),"○","×")</f>
        <v>×</v>
      </c>
      <c r="D20" s="157" t="s">
        <v>409</v>
      </c>
      <c r="E20" s="157" t="s">
        <v>410</v>
      </c>
    </row>
    <row r="21" spans="2:5">
      <c r="B21">
        <v>2</v>
      </c>
      <c r="C21" s="153" t="str">
        <f>IF(AND(OR(第１・２表!$P$36="○",第１・２表!$P$38="○"),第３表!$Y$53=1),"×","○")</f>
        <v>○</v>
      </c>
      <c r="D21" s="157" t="s">
        <v>411</v>
      </c>
      <c r="E21" s="157" t="s">
        <v>412</v>
      </c>
    </row>
    <row r="22" spans="2:5">
      <c r="B22">
        <v>3</v>
      </c>
      <c r="C22" s="153" t="str">
        <f>IF(AND(第１・２表!$P$37="○",第３表!$C$53&gt;=1),"×","○")</f>
        <v>○</v>
      </c>
      <c r="D22" s="157" t="s">
        <v>413</v>
      </c>
      <c r="E22" s="157" t="s">
        <v>414</v>
      </c>
    </row>
    <row r="23" spans="2:5">
      <c r="C23" s="153"/>
      <c r="D23" s="157"/>
      <c r="E23" s="157"/>
    </row>
    <row r="24" spans="2:5">
      <c r="C24" s="153"/>
      <c r="D24" s="157"/>
      <c r="E24" s="157"/>
    </row>
    <row r="26" spans="2:5" ht="14.25" thickBot="1"/>
    <row r="27" spans="2:5" ht="41.25" customHeight="1" thickBot="1">
      <c r="B27" s="154" t="s">
        <v>389</v>
      </c>
      <c r="C27" s="810" t="str">
        <f>IF(C30="○","",E30)  &amp;  IF(C31="○","",E31)  &amp;  IF(C32="○","",E32) &amp;  IF(C33="○","",E33)</f>
        <v/>
      </c>
      <c r="D27" s="811"/>
      <c r="E27" s="812"/>
    </row>
    <row r="29" spans="2:5">
      <c r="C29" s="155" t="s">
        <v>398</v>
      </c>
      <c r="D29" s="156" t="s">
        <v>399</v>
      </c>
      <c r="E29" s="156" t="s">
        <v>400</v>
      </c>
    </row>
    <row r="30" spans="2:5">
      <c r="B30">
        <v>1</v>
      </c>
      <c r="C30" s="153" t="str">
        <f>IF(AND(OR(第１・２表!$P$37="○",第１・２表!$P$38="○"),第４表!$C$46=0),"×","○")</f>
        <v>○</v>
      </c>
      <c r="D30" s="157" t="s">
        <v>415</v>
      </c>
      <c r="E30" s="157" t="s">
        <v>416</v>
      </c>
    </row>
    <row r="31" spans="2:5">
      <c r="B31">
        <v>2</v>
      </c>
      <c r="C31" s="153" t="str">
        <f>IF(AND(OR(第１・２表!$P$35="○",第１・２表!$P$36="○"),第４表!$Z$46=1),"×","○")</f>
        <v>○</v>
      </c>
      <c r="D31" s="157" t="s">
        <v>417</v>
      </c>
      <c r="E31" s="157" t="s">
        <v>412</v>
      </c>
    </row>
    <row r="32" spans="2:5">
      <c r="B32">
        <v>3</v>
      </c>
      <c r="C32" s="153" t="str">
        <f>IF(AND(第１・２表!$P$36="○",第４表!$C$46&gt;=1),"×","○")</f>
        <v>○</v>
      </c>
      <c r="D32" s="157" t="s">
        <v>418</v>
      </c>
      <c r="E32" s="157" t="s">
        <v>419</v>
      </c>
    </row>
    <row r="33" spans="2:5">
      <c r="C33" s="153"/>
      <c r="D33" s="157"/>
      <c r="E33" s="157"/>
    </row>
    <row r="34" spans="2:5">
      <c r="C34" s="153"/>
      <c r="D34" s="157"/>
      <c r="E34" s="157"/>
    </row>
    <row r="36" spans="2:5" ht="14.25" thickBot="1"/>
    <row r="37" spans="2:5" ht="41.25" customHeight="1" thickBot="1">
      <c r="B37" s="154" t="s">
        <v>390</v>
      </c>
      <c r="C37" s="810" t="str">
        <f ca="1">IF(C40="○","",E40)  &amp;  IF(C41="○","",E41)  &amp;  IF(C42="○","",E42) &amp;  IF(C43="○","",E43)</f>
        <v/>
      </c>
      <c r="D37" s="811"/>
      <c r="E37" s="812"/>
    </row>
    <row r="39" spans="2:5">
      <c r="C39" s="155" t="s">
        <v>398</v>
      </c>
      <c r="D39" s="156" t="s">
        <v>399</v>
      </c>
      <c r="E39" s="156" t="s">
        <v>400</v>
      </c>
    </row>
    <row r="40" spans="2:5" ht="27">
      <c r="B40" s="11">
        <v>1</v>
      </c>
      <c r="C40" s="153" t="str">
        <f ca="1">IF(AND((第３表!$M$56+第４表!$Q$48)&gt;0,第５表!$Z$11=1),"×","○")</f>
        <v>○</v>
      </c>
      <c r="D40" s="158" t="s">
        <v>420</v>
      </c>
      <c r="E40" s="159" t="s">
        <v>421</v>
      </c>
    </row>
    <row r="41" spans="2:5">
      <c r="B41" s="11">
        <v>2</v>
      </c>
      <c r="C41" s="153" t="str">
        <f>IF(AND(第５表!$D$11="○",第５表!$Z$17=1),"×","○")</f>
        <v>○</v>
      </c>
      <c r="D41" s="157" t="s">
        <v>422</v>
      </c>
      <c r="E41" s="157" t="s">
        <v>423</v>
      </c>
    </row>
    <row r="42" spans="2:5" ht="27">
      <c r="B42" s="11">
        <v>3</v>
      </c>
      <c r="C42" s="153" t="str">
        <f ca="1">IF(第５表!$Z$19=1,"×","○")</f>
        <v>○</v>
      </c>
      <c r="D42" s="159" t="s">
        <v>424</v>
      </c>
      <c r="E42" s="159" t="s">
        <v>425</v>
      </c>
    </row>
    <row r="43" spans="2:5">
      <c r="C43" s="153"/>
      <c r="D43" s="157"/>
      <c r="E43" s="157"/>
    </row>
    <row r="44" spans="2:5">
      <c r="C44" s="153"/>
      <c r="D44" s="157"/>
      <c r="E44" s="157"/>
    </row>
    <row r="46" spans="2:5" ht="14.25" thickBot="1"/>
    <row r="47" spans="2:5" ht="47.25" customHeight="1" thickBot="1">
      <c r="B47" s="154" t="s">
        <v>391</v>
      </c>
      <c r="C47" s="810" t="str">
        <f xml:space="preserve"> IF(C50="○","",E50)  &amp;  IF(C51="○","",E51) &amp;IF(C52="○","",E52)  &amp;  IF(C53="○","",E53)  &amp;  IF(C54="○","",E54)</f>
        <v/>
      </c>
      <c r="D47" s="811"/>
      <c r="E47" s="812"/>
    </row>
    <row r="49" spans="2:5">
      <c r="C49" s="155" t="s">
        <v>398</v>
      </c>
      <c r="D49" s="156" t="s">
        <v>399</v>
      </c>
      <c r="E49" s="156" t="s">
        <v>400</v>
      </c>
    </row>
    <row r="50" spans="2:5">
      <c r="B50">
        <v>1</v>
      </c>
      <c r="C50" s="153" t="str" cm="1">
        <f t="array" ref="C50">IF(AND('第6-1表'!$Y$34=1,'第6-2表'!$H$7:$K$7=0),"×","○")</f>
        <v>○</v>
      </c>
      <c r="D50" s="157" t="s">
        <v>426</v>
      </c>
      <c r="E50" s="157" t="s">
        <v>427</v>
      </c>
    </row>
    <row r="51" spans="2:5">
      <c r="B51">
        <v>2</v>
      </c>
      <c r="C51" s="153" t="str">
        <f>IF('第6-1表'!$C$16=SUM('第6-1表'!$T$12:$T$18,'第6-1表'!$U$12:$U$15,'第6-1表'!$U$17:$U$18),"○","×")</f>
        <v>○</v>
      </c>
      <c r="D51" s="157" t="s">
        <v>428</v>
      </c>
      <c r="E51" s="157" t="s">
        <v>429</v>
      </c>
    </row>
    <row r="52" spans="2:5">
      <c r="B52">
        <v>3</v>
      </c>
      <c r="C52" s="153" t="str">
        <f>IF('第6-1表'!$C$28=SUM('第6-1表'!$T$28:$T$29),"○","×")</f>
        <v>○</v>
      </c>
      <c r="D52" s="157" t="s">
        <v>430</v>
      </c>
      <c r="E52" s="157" t="s">
        <v>431</v>
      </c>
    </row>
    <row r="53" spans="2:5">
      <c r="C53" s="153"/>
      <c r="D53" s="157"/>
      <c r="E53" s="157"/>
    </row>
    <row r="54" spans="2:5">
      <c r="C54" s="153"/>
      <c r="D54" s="157"/>
      <c r="E54" s="157"/>
    </row>
    <row r="56" spans="2:5" ht="14.25" thickBot="1"/>
    <row r="57" spans="2:5" ht="47.25" customHeight="1" thickBot="1">
      <c r="B57" s="154" t="s">
        <v>392</v>
      </c>
      <c r="C57" s="807" t="str">
        <f>IF(C60="○","",E60)  &amp;  IF(C61="○","",E61)  &amp;  IF(C62="○","",E62)</f>
        <v>第６－１表以外の木質バイオマスを利用している場合は、第６－２表にご回答ください。非木質バイオマス燃料又は化石燃料との混焼を行っている場合は、第６－２表にご回答ください。第６－１表の数量の合計と第６－２表（３）の数量が同じですが、間違いないでしょうか。</v>
      </c>
      <c r="D57" s="808"/>
      <c r="E57" s="809"/>
    </row>
    <row r="59" spans="2:5">
      <c r="C59" s="155" t="s">
        <v>398</v>
      </c>
      <c r="D59" s="156" t="s">
        <v>399</v>
      </c>
      <c r="E59" s="156" t="s">
        <v>400</v>
      </c>
    </row>
    <row r="60" spans="2:5" ht="27">
      <c r="B60" s="11">
        <v>1</v>
      </c>
      <c r="C60" s="153" t="str">
        <f>IF('第6-2表'!$H$7="","×","○")</f>
        <v>×</v>
      </c>
      <c r="D60" s="158" t="s">
        <v>432</v>
      </c>
      <c r="E60" s="159" t="s">
        <v>668</v>
      </c>
    </row>
    <row r="61" spans="2:5" ht="27">
      <c r="B61" s="11">
        <v>2</v>
      </c>
      <c r="C61" s="153" t="str">
        <f>IF(SUM('第6-2表'!D11:F11,'第6-2表'!D16:F16,'第6-2表'!D22:F22,'第6-2表'!D27:F27)=0,"×","○")</f>
        <v>×</v>
      </c>
      <c r="D61" s="157" t="s">
        <v>433</v>
      </c>
      <c r="E61" s="159" t="s">
        <v>434</v>
      </c>
    </row>
    <row r="62" spans="2:5" ht="27">
      <c r="B62" s="11">
        <v>3</v>
      </c>
      <c r="C62" s="153" t="str">
        <f>IF(SUM('第6-1表'!C16,'第6-1表'!C28,'第6-1表'!C34,'第6-1表'!G34)&lt;&gt;'第6-2表'!H7,"○","×")</f>
        <v>×</v>
      </c>
      <c r="D62" s="159" t="s">
        <v>435</v>
      </c>
      <c r="E62" s="157" t="s">
        <v>436</v>
      </c>
    </row>
    <row r="64" spans="2:5" ht="14.25" thickBot="1"/>
    <row r="65" spans="2:5" ht="47.25" customHeight="1" thickBot="1">
      <c r="B65" s="154" t="s">
        <v>393</v>
      </c>
      <c r="C65" s="807" t="str">
        <f>IF(C71="○","",E71)  &amp;  IF(C72="○","",E72)  &amp;  IF(C73="○","",E73)</f>
        <v/>
      </c>
      <c r="D65" s="808"/>
      <c r="E65" s="809"/>
    </row>
    <row r="67" spans="2:5">
      <c r="C67" s="155" t="s">
        <v>398</v>
      </c>
      <c r="D67" s="156" t="s">
        <v>399</v>
      </c>
      <c r="E67" s="156" t="s">
        <v>400</v>
      </c>
    </row>
    <row r="68" spans="2:5" ht="27">
      <c r="B68" s="160" t="s">
        <v>437</v>
      </c>
      <c r="C68" s="153" t="str">
        <f>IF(OR(第１・２表!$D$15=5,第１・２表!$D$15=6,第１・２表!$D$15=13),"○","×")</f>
        <v>×</v>
      </c>
      <c r="D68" s="159" t="s">
        <v>438</v>
      </c>
      <c r="E68" s="253"/>
    </row>
    <row r="69" spans="2:5">
      <c r="B69" s="160" t="s">
        <v>439</v>
      </c>
      <c r="C69" s="153" t="str">
        <f>IF(AND($C$68="○",COUNTA('第6-3表'!$C$17:$E$18)&gt;0),"○","×")</f>
        <v>×</v>
      </c>
      <c r="D69" s="157" t="s">
        <v>440</v>
      </c>
      <c r="E69" s="253"/>
    </row>
    <row r="70" spans="2:5">
      <c r="B70" s="160" t="s">
        <v>441</v>
      </c>
      <c r="C70" s="153" t="str" cm="1">
        <f t="array" ref="C70">IF(AND($C$68="×",'第6-3表'!$C$17:$E$18=""),"○","×")</f>
        <v>○</v>
      </c>
      <c r="D70" s="157" t="s">
        <v>442</v>
      </c>
      <c r="E70" s="253"/>
    </row>
    <row r="71" spans="2:5" ht="40.5">
      <c r="B71" s="11">
        <v>1</v>
      </c>
      <c r="C71" s="153" t="str">
        <f>IF(AND(C68="○",C69="×"),"×","○")</f>
        <v>○</v>
      </c>
      <c r="D71" s="157" t="s">
        <v>443</v>
      </c>
      <c r="E71" s="159" t="s">
        <v>444</v>
      </c>
    </row>
    <row r="72" spans="2:5" ht="27">
      <c r="B72" s="11">
        <v>2</v>
      </c>
      <c r="C72" s="153" t="str">
        <f>IF(AND(C68="×",C70="×"),"×","○")</f>
        <v>○</v>
      </c>
      <c r="D72" s="157" t="s">
        <v>445</v>
      </c>
      <c r="E72" s="159" t="s">
        <v>446</v>
      </c>
    </row>
    <row r="73" spans="2:5">
      <c r="B73" s="11">
        <v>3</v>
      </c>
      <c r="C73" s="153" t="str">
        <f>IF('第6-3表'!$V$31&gt;0,"×","○")</f>
        <v>○</v>
      </c>
      <c r="D73" s="157" t="s">
        <v>447</v>
      </c>
      <c r="E73" s="157" t="s">
        <v>448</v>
      </c>
    </row>
    <row r="74" spans="2:5">
      <c r="C74" s="153"/>
      <c r="D74" s="157"/>
      <c r="E74" s="157"/>
    </row>
  </sheetData>
  <sheetProtection algorithmName="SHA-512" hashValue="catYjX4cakLdSVF0dttaPmuWGKY69n1w71TKUvdxbLIoZRF5FurlvR4VY6/En3RBu/BVMyF/kSe2HpVsZemXSQ==" saltValue="ZaeyB4jJYM/zudLWgWuXpQ==" spinCount="100000" sheet="1" objects="1" scenarios="1" selectLockedCells="1" selectUnlockedCells="1"/>
  <mergeCells count="8">
    <mergeCell ref="C57:E57"/>
    <mergeCell ref="C65:E65"/>
    <mergeCell ref="C2:E2"/>
    <mergeCell ref="C11:E11"/>
    <mergeCell ref="C17:E17"/>
    <mergeCell ref="C27:E27"/>
    <mergeCell ref="C37:E37"/>
    <mergeCell ref="C47:E47"/>
  </mergeCells>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C50"/>
  <sheetViews>
    <sheetView view="pageBreakPreview" topLeftCell="A19" zoomScaleNormal="100" zoomScaleSheetLayoutView="100" workbookViewId="0">
      <selection activeCell="D15" sqref="D15:F15"/>
    </sheetView>
  </sheetViews>
  <sheetFormatPr defaultColWidth="6.5" defaultRowHeight="18.75" customHeight="1"/>
  <cols>
    <col min="1" max="1" width="3" style="1" customWidth="1"/>
    <col min="2" max="2" width="14.625" style="1" customWidth="1"/>
    <col min="3" max="3" width="28.125" style="1" customWidth="1"/>
    <col min="4" max="4" width="8.625" style="1" customWidth="1"/>
    <col min="5" max="17" width="3.375" style="1" customWidth="1"/>
    <col min="18" max="18" width="2.875" style="1" customWidth="1"/>
    <col min="19" max="29" width="3.375" style="1" customWidth="1"/>
    <col min="30" max="16384" width="6.5" style="1"/>
  </cols>
  <sheetData>
    <row r="2" spans="1:29" ht="15" customHeight="1" thickBot="1">
      <c r="A2" s="31"/>
      <c r="B2" s="36" t="s">
        <v>117</v>
      </c>
      <c r="C2" s="30"/>
      <c r="D2" s="30"/>
      <c r="E2" s="30"/>
      <c r="F2" s="30"/>
      <c r="G2" s="30"/>
      <c r="H2" s="30"/>
      <c r="I2" s="30"/>
      <c r="J2" s="30"/>
      <c r="K2" s="30"/>
      <c r="L2" s="30"/>
      <c r="M2" s="30"/>
      <c r="N2" s="30"/>
      <c r="O2" s="30"/>
      <c r="P2" s="30"/>
      <c r="Q2" s="30"/>
      <c r="R2" s="30"/>
    </row>
    <row r="3" spans="1:29" ht="27" customHeight="1" thickBot="1">
      <c r="A3" s="31"/>
      <c r="B3" s="35" t="s">
        <v>356</v>
      </c>
      <c r="C3" s="32"/>
      <c r="D3" s="32"/>
      <c r="F3" s="34"/>
      <c r="G3" s="34"/>
      <c r="I3" s="384" t="s">
        <v>357</v>
      </c>
      <c r="J3" s="385"/>
      <c r="K3" s="385"/>
      <c r="L3" s="385"/>
      <c r="M3" s="385"/>
      <c r="N3" s="386"/>
      <c r="O3" s="387"/>
      <c r="P3" s="388"/>
      <c r="Q3" s="32"/>
      <c r="R3" s="34"/>
      <c r="S3" s="9"/>
      <c r="T3" s="4"/>
      <c r="V3"/>
    </row>
    <row r="4" spans="1:29" ht="7.5" customHeight="1">
      <c r="A4" s="31"/>
      <c r="B4" s="33"/>
      <c r="C4" s="34"/>
      <c r="D4" s="34"/>
      <c r="E4" s="34"/>
      <c r="F4" s="34"/>
      <c r="G4" s="34"/>
      <c r="H4" s="34"/>
      <c r="I4" s="34"/>
      <c r="J4" s="34"/>
      <c r="K4" s="34"/>
      <c r="L4" s="34"/>
      <c r="M4" s="34"/>
      <c r="N4" s="34"/>
      <c r="O4" s="34"/>
      <c r="P4" s="34"/>
      <c r="Q4" s="34"/>
      <c r="R4" s="34"/>
      <c r="S4" s="9"/>
      <c r="T4" s="4"/>
      <c r="V4"/>
    </row>
    <row r="5" spans="1:29" ht="20.25" customHeight="1">
      <c r="A5" s="31"/>
      <c r="B5" s="33"/>
      <c r="C5" s="34"/>
      <c r="D5" s="34"/>
      <c r="E5" s="34"/>
      <c r="F5" s="34"/>
      <c r="G5" s="34"/>
      <c r="H5" s="34"/>
      <c r="I5" s="34"/>
      <c r="J5" s="34"/>
      <c r="K5" s="34"/>
      <c r="L5" s="34"/>
      <c r="M5" s="34"/>
      <c r="N5" s="34"/>
      <c r="O5" s="34"/>
      <c r="P5" s="34"/>
      <c r="Q5" s="34"/>
      <c r="R5" s="34"/>
      <c r="S5" s="9"/>
      <c r="T5" s="4"/>
      <c r="V5"/>
    </row>
    <row r="6" spans="1:29" ht="20.25" customHeight="1">
      <c r="A6" s="31"/>
      <c r="B6" s="31"/>
      <c r="C6" s="34"/>
      <c r="D6" s="34"/>
      <c r="E6" s="34"/>
      <c r="F6" s="34"/>
      <c r="G6" s="34"/>
      <c r="H6" s="34"/>
      <c r="I6" s="34"/>
      <c r="J6" s="34"/>
      <c r="K6" s="34"/>
      <c r="L6" s="34"/>
      <c r="M6" s="34"/>
      <c r="N6" s="34"/>
      <c r="O6" s="34"/>
      <c r="P6" s="34"/>
      <c r="Q6" s="34"/>
      <c r="R6" s="34"/>
      <c r="S6" s="9"/>
      <c r="T6" s="4"/>
      <c r="V6"/>
    </row>
    <row r="7" spans="1:29" ht="20.25" customHeight="1">
      <c r="A7" s="31"/>
      <c r="B7" s="31"/>
      <c r="C7" s="34"/>
      <c r="D7" s="34"/>
      <c r="E7" s="34"/>
      <c r="F7" s="34"/>
      <c r="G7" s="34"/>
      <c r="H7" s="34"/>
      <c r="I7" s="34"/>
      <c r="J7" s="34"/>
      <c r="K7" s="34"/>
      <c r="L7" s="34"/>
      <c r="M7" s="34"/>
      <c r="N7" s="34"/>
      <c r="O7" s="34"/>
      <c r="P7" s="34"/>
      <c r="Q7" s="34"/>
      <c r="R7" s="34"/>
      <c r="S7" s="9"/>
      <c r="T7" s="4"/>
      <c r="V7"/>
    </row>
    <row r="8" spans="1:29" ht="20.25" customHeight="1" thickBot="1">
      <c r="A8" s="31"/>
      <c r="B8" s="37" t="s">
        <v>125</v>
      </c>
      <c r="C8" s="34"/>
      <c r="D8" s="34"/>
      <c r="E8" s="34"/>
      <c r="F8" s="34"/>
      <c r="G8" s="34"/>
      <c r="H8" s="34"/>
      <c r="I8" s="34"/>
      <c r="J8" s="34"/>
      <c r="K8" s="34"/>
      <c r="L8" s="34"/>
      <c r="M8" s="34"/>
      <c r="N8" s="34"/>
      <c r="O8" s="34"/>
      <c r="P8" s="34"/>
      <c r="Q8" s="34"/>
      <c r="R8" s="34"/>
    </row>
    <row r="9" spans="1:29" ht="27" customHeight="1" thickBot="1">
      <c r="A9" s="31"/>
      <c r="B9" s="31"/>
      <c r="C9" s="31"/>
      <c r="D9" s="31"/>
      <c r="E9" s="250"/>
      <c r="F9" s="251"/>
      <c r="G9" s="251"/>
      <c r="H9" s="251"/>
      <c r="I9" s="251"/>
      <c r="J9" s="251"/>
      <c r="K9" s="251"/>
      <c r="L9" s="251"/>
      <c r="M9" s="251"/>
      <c r="N9" s="251"/>
      <c r="O9" s="251"/>
      <c r="P9" s="251"/>
      <c r="Q9" s="252"/>
      <c r="R9" s="31"/>
      <c r="S9" s="9"/>
      <c r="T9" s="4"/>
      <c r="V9"/>
    </row>
    <row r="10" spans="1:29" ht="20.25" customHeight="1">
      <c r="A10" s="31"/>
      <c r="B10" s="33" t="s">
        <v>80</v>
      </c>
      <c r="C10" s="34"/>
      <c r="D10" s="34"/>
      <c r="E10" s="34"/>
      <c r="F10" s="34"/>
      <c r="G10" s="34"/>
      <c r="H10" s="34"/>
      <c r="I10" s="34"/>
      <c r="J10" s="34"/>
      <c r="K10" s="34"/>
      <c r="L10" s="34"/>
      <c r="M10" s="34"/>
      <c r="N10" s="34"/>
      <c r="O10" s="34"/>
      <c r="P10" s="34"/>
      <c r="Q10" s="34"/>
      <c r="R10" s="34"/>
    </row>
    <row r="11" spans="1:29" ht="15" customHeight="1">
      <c r="A11" s="31"/>
      <c r="B11" s="389" t="str">
        <f>"第１表　事業所の概要　（調査期間：令和 "&amp;表!$T$5&amp;" 年12月末現在）"</f>
        <v>第１表　事業所の概要　（調査期間：令和 7 年12月末現在）</v>
      </c>
      <c r="C11" s="389"/>
      <c r="D11" s="389"/>
      <c r="E11" s="389"/>
      <c r="F11" s="389"/>
      <c r="G11" s="389"/>
      <c r="H11" s="389"/>
      <c r="I11" s="389"/>
      <c r="J11" s="389"/>
      <c r="K11" s="389"/>
      <c r="L11" s="389"/>
      <c r="M11" s="389"/>
      <c r="N11" s="389"/>
      <c r="O11" s="389"/>
      <c r="P11" s="389"/>
      <c r="Q11" s="389"/>
      <c r="R11" s="389"/>
    </row>
    <row r="12" spans="1:29" ht="7.5" customHeight="1">
      <c r="A12" s="31"/>
      <c r="B12" s="39"/>
      <c r="C12" s="38"/>
      <c r="D12" s="38"/>
      <c r="E12" s="38"/>
      <c r="F12" s="38"/>
      <c r="G12" s="38"/>
      <c r="H12" s="38"/>
      <c r="I12" s="38"/>
      <c r="J12" s="38"/>
      <c r="K12" s="38"/>
      <c r="L12" s="38"/>
      <c r="M12" s="38"/>
      <c r="N12" s="38"/>
      <c r="O12" s="38"/>
      <c r="P12" s="38"/>
      <c r="Q12" s="38"/>
      <c r="R12" s="38"/>
      <c r="S12" s="6"/>
      <c r="T12" s="6"/>
      <c r="U12" s="6"/>
      <c r="V12" s="6"/>
      <c r="W12" s="6"/>
      <c r="X12" s="6"/>
      <c r="Y12" s="6"/>
      <c r="Z12" s="6"/>
      <c r="AA12" s="6"/>
      <c r="AB12" s="6"/>
      <c r="AC12" s="6"/>
    </row>
    <row r="13" spans="1:29" s="6" customFormat="1" ht="33" customHeight="1">
      <c r="A13" s="66"/>
      <c r="B13" s="392" t="s">
        <v>60</v>
      </c>
      <c r="C13" s="393"/>
      <c r="D13" s="393"/>
      <c r="E13" s="393"/>
      <c r="F13" s="393"/>
      <c r="G13" s="393"/>
      <c r="H13" s="393"/>
      <c r="I13" s="393"/>
      <c r="J13" s="393"/>
      <c r="K13" s="393"/>
      <c r="L13" s="393"/>
      <c r="M13" s="393"/>
      <c r="N13" s="393"/>
      <c r="O13" s="393"/>
      <c r="P13" s="393"/>
      <c r="Q13" s="393"/>
      <c r="R13" s="393"/>
    </row>
    <row r="14" spans="1:29" s="6" customFormat="1" ht="16.5" customHeight="1" thickBot="1">
      <c r="A14" s="66"/>
      <c r="B14" s="415" t="str">
        <f>IF(表!I35="","",IF(OR(COUNTA($D$15)=0,COUNTA($D$16)=0,,COUNTA($D$18)=0),"以下３項目全てへのご記入をお願いします。",""))</f>
        <v/>
      </c>
      <c r="C14" s="415"/>
      <c r="D14" s="415"/>
      <c r="E14" s="415"/>
      <c r="F14" s="415"/>
      <c r="G14" s="40"/>
      <c r="H14" s="40"/>
      <c r="I14" s="40"/>
      <c r="J14" s="40"/>
      <c r="K14" s="40"/>
      <c r="L14" s="40"/>
      <c r="M14" s="40"/>
      <c r="N14" s="40"/>
      <c r="O14" s="40"/>
      <c r="P14" s="40"/>
      <c r="Q14" s="40"/>
      <c r="R14" s="40"/>
    </row>
    <row r="15" spans="1:29" s="6" customFormat="1" ht="42" customHeight="1" thickBot="1">
      <c r="A15" s="66"/>
      <c r="B15" s="396" t="s">
        <v>127</v>
      </c>
      <c r="C15" s="397"/>
      <c r="D15" s="403"/>
      <c r="E15" s="404"/>
      <c r="F15" s="405"/>
      <c r="G15" s="398" t="s">
        <v>115</v>
      </c>
      <c r="H15" s="399"/>
      <c r="I15" s="399"/>
      <c r="J15" s="399"/>
      <c r="K15" s="399"/>
      <c r="L15" s="399"/>
      <c r="M15" s="399"/>
      <c r="N15" s="399"/>
      <c r="O15" s="399"/>
      <c r="P15" s="399"/>
      <c r="Q15" s="399"/>
      <c r="R15" s="66"/>
    </row>
    <row r="16" spans="1:29" s="6" customFormat="1" ht="42" customHeight="1" thickBot="1">
      <c r="A16" s="66"/>
      <c r="B16" s="394" t="s">
        <v>126</v>
      </c>
      <c r="C16" s="395"/>
      <c r="D16" s="117"/>
      <c r="E16" s="406" t="s">
        <v>26</v>
      </c>
      <c r="F16" s="407"/>
      <c r="G16" s="398" t="s">
        <v>116</v>
      </c>
      <c r="H16" s="399"/>
      <c r="I16" s="399"/>
      <c r="J16" s="399"/>
      <c r="K16" s="399"/>
      <c r="L16" s="399"/>
      <c r="M16" s="399"/>
      <c r="N16" s="399"/>
      <c r="O16" s="399"/>
      <c r="P16" s="399"/>
      <c r="Q16" s="399"/>
      <c r="R16" s="66"/>
    </row>
    <row r="17" spans="1:29" s="6" customFormat="1" ht="13.5" customHeight="1">
      <c r="A17" s="66"/>
      <c r="B17" s="417" t="s">
        <v>66</v>
      </c>
      <c r="C17" s="418"/>
      <c r="D17" s="408" t="s">
        <v>158</v>
      </c>
      <c r="E17" s="409"/>
      <c r="F17" s="410"/>
      <c r="G17" s="43"/>
      <c r="H17" s="43"/>
      <c r="I17" s="43"/>
      <c r="J17" s="66"/>
      <c r="K17" s="66"/>
      <c r="L17" s="66"/>
      <c r="M17" s="66"/>
      <c r="N17" s="66"/>
      <c r="O17" s="66"/>
      <c r="P17" s="66"/>
      <c r="Q17" s="66"/>
      <c r="R17" s="66"/>
    </row>
    <row r="18" spans="1:29" s="6" customFormat="1" ht="42" customHeight="1" thickBot="1">
      <c r="A18" s="66"/>
      <c r="B18" s="419"/>
      <c r="C18" s="420"/>
      <c r="D18" s="400"/>
      <c r="E18" s="401"/>
      <c r="F18" s="402"/>
      <c r="G18" s="41"/>
      <c r="H18" s="41"/>
      <c r="I18" s="42"/>
      <c r="J18" s="42"/>
      <c r="K18" s="66"/>
      <c r="L18" s="66"/>
      <c r="M18" s="66"/>
      <c r="N18" s="66"/>
      <c r="O18" s="66"/>
      <c r="P18" s="66"/>
      <c r="Q18" s="66"/>
      <c r="R18" s="66"/>
    </row>
    <row r="19" spans="1:29" s="6" customFormat="1" ht="21" customHeight="1">
      <c r="A19" s="66"/>
      <c r="B19" s="67"/>
      <c r="C19" s="68"/>
      <c r="D19" s="41"/>
      <c r="E19" s="41"/>
      <c r="F19" s="41"/>
      <c r="G19" s="41"/>
      <c r="H19" s="41"/>
      <c r="I19" s="41"/>
      <c r="J19" s="41"/>
      <c r="K19" s="41"/>
      <c r="L19" s="41"/>
      <c r="M19" s="41"/>
      <c r="N19" s="41"/>
      <c r="O19" s="41"/>
      <c r="P19" s="41"/>
      <c r="Q19" s="41"/>
      <c r="R19" s="69"/>
    </row>
    <row r="20" spans="1:29" s="6" customFormat="1" ht="10.5" customHeight="1">
      <c r="A20" s="66"/>
      <c r="B20" s="67"/>
      <c r="C20" s="68"/>
      <c r="D20" s="41"/>
      <c r="E20" s="41"/>
      <c r="F20" s="41"/>
      <c r="G20" s="41"/>
      <c r="H20" s="41"/>
      <c r="I20" s="41"/>
      <c r="J20" s="41"/>
      <c r="K20" s="41"/>
      <c r="L20" s="41"/>
      <c r="M20" s="41"/>
      <c r="N20" s="41"/>
      <c r="O20" s="41"/>
      <c r="P20" s="41"/>
      <c r="Q20" s="41"/>
      <c r="R20" s="69"/>
    </row>
    <row r="21" spans="1:29" s="6" customFormat="1" ht="14.25" customHeight="1">
      <c r="A21" s="66"/>
      <c r="B21" s="35" t="s">
        <v>51</v>
      </c>
      <c r="C21" s="66"/>
      <c r="D21" s="41"/>
      <c r="E21" s="41"/>
      <c r="F21" s="41"/>
      <c r="G21" s="41"/>
      <c r="H21" s="41"/>
      <c r="I21" s="41"/>
      <c r="J21" s="41"/>
      <c r="K21" s="41"/>
      <c r="L21" s="66"/>
      <c r="M21" s="66"/>
      <c r="N21" s="66"/>
      <c r="O21" s="63" t="s">
        <v>27</v>
      </c>
      <c r="P21" s="63" t="s">
        <v>14</v>
      </c>
      <c r="Q21" s="42"/>
      <c r="R21" s="66"/>
    </row>
    <row r="22" spans="1:29" s="6" customFormat="1" ht="14.25" customHeight="1">
      <c r="A22" s="66"/>
      <c r="B22" s="35" t="s">
        <v>52</v>
      </c>
      <c r="C22" s="66"/>
      <c r="D22" s="41"/>
      <c r="E22" s="41"/>
      <c r="F22" s="41"/>
      <c r="G22" s="41"/>
      <c r="H22" s="41"/>
      <c r="I22" s="41"/>
      <c r="J22" s="41"/>
      <c r="K22" s="41"/>
      <c r="L22" s="66"/>
      <c r="M22" s="66"/>
      <c r="N22" s="66"/>
      <c r="O22" s="63" t="s">
        <v>27</v>
      </c>
      <c r="P22" s="63" t="s">
        <v>28</v>
      </c>
      <c r="Q22" s="42"/>
      <c r="R22" s="66"/>
    </row>
    <row r="23" spans="1:29" s="6" customFormat="1" ht="14.25" customHeight="1">
      <c r="A23" s="66"/>
      <c r="B23" s="35" t="s">
        <v>53</v>
      </c>
      <c r="C23" s="66"/>
      <c r="D23" s="41"/>
      <c r="E23" s="41"/>
      <c r="F23" s="41"/>
      <c r="G23" s="41"/>
      <c r="H23" s="41"/>
      <c r="I23" s="41"/>
      <c r="J23" s="41"/>
      <c r="K23" s="41"/>
      <c r="L23" s="66"/>
      <c r="M23" s="66"/>
      <c r="N23" s="66"/>
      <c r="O23" s="63" t="s">
        <v>27</v>
      </c>
      <c r="P23" s="63" t="s">
        <v>29</v>
      </c>
      <c r="Q23" s="42"/>
      <c r="R23" s="66"/>
    </row>
    <row r="24" spans="1:29" s="6" customFormat="1" ht="14.25" customHeight="1">
      <c r="A24" s="66"/>
      <c r="B24" s="35" t="s">
        <v>54</v>
      </c>
      <c r="C24" s="66"/>
      <c r="D24" s="41"/>
      <c r="E24" s="41"/>
      <c r="F24" s="41"/>
      <c r="G24" s="41"/>
      <c r="H24" s="41"/>
      <c r="I24" s="41"/>
      <c r="J24" s="41"/>
      <c r="K24" s="41"/>
      <c r="L24" s="66"/>
      <c r="M24" s="66"/>
      <c r="N24" s="66"/>
      <c r="O24" s="63" t="s">
        <v>27</v>
      </c>
      <c r="P24" s="63" t="s">
        <v>30</v>
      </c>
      <c r="Q24" s="42"/>
      <c r="R24" s="66"/>
    </row>
    <row r="25" spans="1:29" s="6" customFormat="1" ht="14.25" customHeight="1">
      <c r="A25" s="66"/>
      <c r="B25" s="35" t="s">
        <v>55</v>
      </c>
      <c r="C25" s="66"/>
      <c r="D25" s="41"/>
      <c r="E25" s="41"/>
      <c r="F25" s="41"/>
      <c r="G25" s="41"/>
      <c r="H25" s="41"/>
      <c r="I25" s="41"/>
      <c r="J25" s="41"/>
      <c r="K25" s="41"/>
      <c r="L25" s="66"/>
      <c r="M25" s="66"/>
      <c r="N25" s="66"/>
      <c r="O25" s="63" t="s">
        <v>27</v>
      </c>
      <c r="P25" s="63" t="s">
        <v>31</v>
      </c>
      <c r="Q25" s="42"/>
      <c r="R25" s="66"/>
    </row>
    <row r="26" spans="1:29" s="6" customFormat="1" ht="14.25" customHeight="1">
      <c r="A26" s="66"/>
      <c r="B26" s="35" t="s">
        <v>56</v>
      </c>
      <c r="C26" s="66"/>
      <c r="D26" s="41"/>
      <c r="E26" s="41"/>
      <c r="F26" s="41"/>
      <c r="G26" s="41"/>
      <c r="H26" s="41"/>
      <c r="I26" s="41"/>
      <c r="J26" s="41"/>
      <c r="K26" s="41"/>
      <c r="L26" s="66"/>
      <c r="M26" s="66"/>
      <c r="N26" s="66"/>
      <c r="O26" s="63" t="s">
        <v>27</v>
      </c>
      <c r="P26" s="63" t="s">
        <v>32</v>
      </c>
      <c r="Q26" s="42"/>
      <c r="R26" s="66"/>
    </row>
    <row r="27" spans="1:29" s="6" customFormat="1" ht="14.25" customHeight="1">
      <c r="A27" s="66"/>
      <c r="B27" s="35" t="s">
        <v>57</v>
      </c>
      <c r="C27" s="66"/>
      <c r="D27" s="41"/>
      <c r="E27" s="41"/>
      <c r="F27" s="41"/>
      <c r="G27" s="41"/>
      <c r="H27" s="41"/>
      <c r="I27" s="41"/>
      <c r="J27" s="41"/>
      <c r="K27" s="41"/>
      <c r="L27" s="66"/>
      <c r="M27" s="66"/>
      <c r="N27" s="66"/>
      <c r="O27" s="63" t="s">
        <v>27</v>
      </c>
      <c r="P27" s="63" t="s">
        <v>33</v>
      </c>
      <c r="Q27" s="42"/>
      <c r="R27" s="66"/>
    </row>
    <row r="28" spans="1:29" s="6" customFormat="1" ht="14.25" customHeight="1">
      <c r="A28" s="66"/>
      <c r="B28" s="35" t="s">
        <v>58</v>
      </c>
      <c r="C28" s="66"/>
      <c r="D28" s="41"/>
      <c r="E28" s="41"/>
      <c r="F28" s="41"/>
      <c r="G28" s="41"/>
      <c r="H28" s="41"/>
      <c r="I28" s="41"/>
      <c r="J28" s="41"/>
      <c r="K28" s="41"/>
      <c r="L28" s="66"/>
      <c r="M28" s="66"/>
      <c r="N28" s="66"/>
      <c r="O28" s="63" t="s">
        <v>27</v>
      </c>
      <c r="P28" s="63" t="s">
        <v>34</v>
      </c>
      <c r="Q28" s="42"/>
      <c r="R28" s="66"/>
    </row>
    <row r="29" spans="1:29" s="6" customFormat="1" ht="14.25" customHeight="1">
      <c r="A29" s="66"/>
      <c r="B29" s="35" t="s">
        <v>59</v>
      </c>
      <c r="C29" s="66"/>
      <c r="D29" s="41"/>
      <c r="E29" s="41"/>
      <c r="F29" s="41"/>
      <c r="G29" s="41"/>
      <c r="H29" s="41"/>
      <c r="I29" s="41"/>
      <c r="J29" s="41"/>
      <c r="K29" s="41"/>
      <c r="L29" s="66"/>
      <c r="M29" s="66"/>
      <c r="N29" s="66"/>
      <c r="O29" s="63" t="s">
        <v>27</v>
      </c>
      <c r="P29" s="63" t="s">
        <v>35</v>
      </c>
      <c r="Q29" s="42"/>
      <c r="R29" s="66"/>
    </row>
    <row r="30" spans="1:29" s="6" customFormat="1" ht="14.25" customHeight="1">
      <c r="A30" s="66"/>
      <c r="B30" s="67"/>
      <c r="C30" s="68"/>
      <c r="D30" s="41"/>
      <c r="E30" s="41"/>
      <c r="F30" s="41"/>
      <c r="G30" s="41"/>
      <c r="H30" s="41"/>
      <c r="I30" s="41"/>
      <c r="J30" s="41"/>
      <c r="K30" s="41"/>
      <c r="L30" s="66"/>
      <c r="M30" s="66"/>
      <c r="N30" s="66"/>
      <c r="O30" s="41"/>
      <c r="P30" s="41"/>
      <c r="Q30" s="41"/>
      <c r="R30" s="69"/>
    </row>
    <row r="31" spans="1:29" s="6" customFormat="1" ht="7.5" customHeight="1">
      <c r="A31" s="66"/>
      <c r="B31" s="67"/>
      <c r="C31" s="68"/>
      <c r="D31" s="41"/>
      <c r="E31" s="41"/>
      <c r="F31" s="41"/>
      <c r="G31" s="41"/>
      <c r="H31" s="41"/>
      <c r="I31" s="41"/>
      <c r="J31" s="41"/>
      <c r="K31" s="41"/>
      <c r="L31" s="41"/>
      <c r="M31" s="41"/>
      <c r="N31" s="41"/>
      <c r="O31" s="41"/>
      <c r="P31" s="41"/>
      <c r="Q31" s="41"/>
      <c r="R31" s="69"/>
      <c r="S31" s="1"/>
      <c r="T31" s="1"/>
      <c r="U31" s="1"/>
      <c r="V31" s="1"/>
      <c r="W31" s="1"/>
      <c r="X31" s="1"/>
      <c r="Y31" s="1"/>
      <c r="Z31" s="1"/>
      <c r="AA31" s="1"/>
      <c r="AB31" s="1"/>
      <c r="AC31" s="1"/>
    </row>
    <row r="32" spans="1:29" ht="18.75" customHeight="1">
      <c r="A32" s="31"/>
      <c r="B32" s="33" t="s">
        <v>87</v>
      </c>
      <c r="C32" s="30"/>
      <c r="D32" s="30"/>
      <c r="E32" s="30"/>
      <c r="F32" s="30"/>
      <c r="G32" s="30"/>
      <c r="H32" s="30"/>
      <c r="I32" s="30"/>
      <c r="J32" s="30"/>
      <c r="K32" s="30"/>
      <c r="L32" s="30"/>
      <c r="M32" s="30"/>
      <c r="N32" s="30"/>
      <c r="O32" s="30"/>
      <c r="P32" s="30"/>
      <c r="Q32" s="30"/>
      <c r="R32" s="30"/>
    </row>
    <row r="33" spans="1:18" ht="7.5" customHeight="1">
      <c r="A33" s="31"/>
      <c r="B33" s="31"/>
      <c r="C33" s="31"/>
      <c r="D33" s="31"/>
      <c r="E33" s="31"/>
      <c r="F33" s="31"/>
      <c r="G33" s="31"/>
      <c r="H33" s="31"/>
      <c r="I33" s="31"/>
      <c r="J33" s="31"/>
      <c r="K33" s="31"/>
      <c r="L33" s="31"/>
      <c r="M33" s="31"/>
      <c r="N33" s="31"/>
      <c r="O33" s="31"/>
      <c r="P33" s="31"/>
      <c r="Q33" s="31"/>
      <c r="R33" s="31"/>
    </row>
    <row r="34" spans="1:18" ht="30" customHeight="1">
      <c r="A34" s="31"/>
      <c r="B34" s="416" t="s">
        <v>81</v>
      </c>
      <c r="C34" s="416"/>
      <c r="D34" s="416"/>
      <c r="E34" s="416"/>
      <c r="F34" s="416"/>
      <c r="G34" s="416"/>
      <c r="H34" s="416"/>
      <c r="I34" s="416"/>
      <c r="J34" s="416"/>
      <c r="K34" s="416"/>
      <c r="L34" s="416"/>
      <c r="M34" s="416"/>
      <c r="N34" s="416"/>
      <c r="O34" s="416"/>
      <c r="P34" s="416"/>
      <c r="Q34" s="416"/>
      <c r="R34" s="68"/>
    </row>
    <row r="35" spans="1:18" ht="9" customHeight="1" thickBot="1">
      <c r="A35" s="31"/>
      <c r="B35" s="31"/>
      <c r="C35" s="70"/>
      <c r="D35" s="70"/>
      <c r="E35" s="70"/>
      <c r="F35" s="70"/>
      <c r="G35" s="70"/>
      <c r="H35" s="70"/>
      <c r="I35" s="70"/>
      <c r="J35" s="70"/>
      <c r="K35" s="70"/>
      <c r="L35" s="70"/>
      <c r="M35" s="70"/>
      <c r="N35" s="70"/>
      <c r="O35" s="70"/>
      <c r="P35" s="70"/>
      <c r="Q35" s="70"/>
      <c r="R35" s="70"/>
    </row>
    <row r="36" spans="1:18" ht="33" customHeight="1" thickBot="1">
      <c r="A36" s="31"/>
      <c r="B36" s="396" t="s">
        <v>72</v>
      </c>
      <c r="C36" s="413"/>
      <c r="D36" s="413"/>
      <c r="E36" s="413"/>
      <c r="F36" s="413"/>
      <c r="G36" s="413"/>
      <c r="H36" s="413"/>
      <c r="I36" s="413"/>
      <c r="J36" s="413"/>
      <c r="K36" s="413"/>
      <c r="L36" s="413"/>
      <c r="M36" s="414"/>
      <c r="N36" s="390">
        <v>1</v>
      </c>
      <c r="O36" s="391"/>
      <c r="P36" s="411"/>
      <c r="Q36" s="412"/>
      <c r="R36" s="31"/>
    </row>
    <row r="37" spans="1:18" ht="33" customHeight="1" thickBot="1">
      <c r="A37" s="31"/>
      <c r="B37" s="396" t="s">
        <v>71</v>
      </c>
      <c r="C37" s="413"/>
      <c r="D37" s="413"/>
      <c r="E37" s="413"/>
      <c r="F37" s="413"/>
      <c r="G37" s="413"/>
      <c r="H37" s="413"/>
      <c r="I37" s="413"/>
      <c r="J37" s="413"/>
      <c r="K37" s="413"/>
      <c r="L37" s="413"/>
      <c r="M37" s="414"/>
      <c r="N37" s="390">
        <v>2</v>
      </c>
      <c r="O37" s="391"/>
      <c r="P37" s="411"/>
      <c r="Q37" s="412"/>
      <c r="R37" s="31"/>
    </row>
    <row r="38" spans="1:18" ht="33" customHeight="1" thickBot="1">
      <c r="A38" s="31"/>
      <c r="B38" s="396" t="s">
        <v>73</v>
      </c>
      <c r="C38" s="413"/>
      <c r="D38" s="413"/>
      <c r="E38" s="413"/>
      <c r="F38" s="413"/>
      <c r="G38" s="413"/>
      <c r="H38" s="413"/>
      <c r="I38" s="413"/>
      <c r="J38" s="413"/>
      <c r="K38" s="413"/>
      <c r="L38" s="413"/>
      <c r="M38" s="414"/>
      <c r="N38" s="390">
        <v>3</v>
      </c>
      <c r="O38" s="391"/>
      <c r="P38" s="411"/>
      <c r="Q38" s="412"/>
      <c r="R38" s="31"/>
    </row>
    <row r="39" spans="1:18" ht="9.75" customHeight="1">
      <c r="A39" s="31"/>
      <c r="B39" s="31"/>
      <c r="C39" s="62"/>
      <c r="D39" s="62"/>
      <c r="E39" s="62"/>
      <c r="F39" s="62"/>
      <c r="G39" s="62"/>
      <c r="H39" s="62"/>
      <c r="I39" s="62"/>
      <c r="J39" s="62"/>
      <c r="K39" s="62"/>
      <c r="L39" s="62"/>
      <c r="M39" s="62"/>
      <c r="N39" s="62"/>
      <c r="O39" s="62"/>
      <c r="P39" s="62"/>
      <c r="Q39" s="62"/>
      <c r="R39" s="62"/>
    </row>
    <row r="40" spans="1:18" ht="33" customHeight="1">
      <c r="A40" s="31"/>
      <c r="B40" s="63" t="s">
        <v>89</v>
      </c>
      <c r="C40" s="421" t="s">
        <v>92</v>
      </c>
      <c r="D40" s="421"/>
      <c r="E40" s="421"/>
      <c r="F40" s="421"/>
      <c r="G40" s="421"/>
      <c r="H40" s="421"/>
      <c r="I40" s="421"/>
      <c r="J40" s="421"/>
      <c r="K40" s="421"/>
      <c r="L40" s="421"/>
      <c r="M40" s="421"/>
      <c r="N40" s="421"/>
      <c r="O40" s="421"/>
      <c r="P40" s="421"/>
      <c r="Q40" s="421"/>
      <c r="R40" s="64"/>
    </row>
    <row r="41" spans="1:18" ht="33" customHeight="1">
      <c r="A41" s="31"/>
      <c r="B41" s="63" t="s">
        <v>90</v>
      </c>
      <c r="C41" s="421" t="s">
        <v>93</v>
      </c>
      <c r="D41" s="421"/>
      <c r="E41" s="421"/>
      <c r="F41" s="421"/>
      <c r="G41" s="421"/>
      <c r="H41" s="421"/>
      <c r="I41" s="421"/>
      <c r="J41" s="421"/>
      <c r="K41" s="421"/>
      <c r="L41" s="421"/>
      <c r="M41" s="421"/>
      <c r="N41" s="421"/>
      <c r="O41" s="421"/>
      <c r="P41" s="421"/>
      <c r="Q41" s="421"/>
      <c r="R41" s="65"/>
    </row>
    <row r="42" spans="1:18" ht="33" customHeight="1">
      <c r="A42" s="31"/>
      <c r="B42" s="63" t="s">
        <v>91</v>
      </c>
      <c r="C42" s="421" t="s">
        <v>94</v>
      </c>
      <c r="D42" s="421"/>
      <c r="E42" s="421"/>
      <c r="F42" s="421"/>
      <c r="G42" s="421"/>
      <c r="H42" s="421"/>
      <c r="I42" s="421"/>
      <c r="J42" s="421"/>
      <c r="K42" s="421"/>
      <c r="L42" s="421"/>
      <c r="M42" s="421"/>
      <c r="N42" s="421"/>
      <c r="O42" s="421"/>
      <c r="P42" s="421"/>
      <c r="Q42" s="421"/>
      <c r="R42" s="65"/>
    </row>
    <row r="43" spans="1:18" ht="24.75" customHeight="1">
      <c r="C43" s="12"/>
      <c r="D43" s="12"/>
      <c r="E43" s="12"/>
      <c r="F43" s="12"/>
      <c r="G43" s="12"/>
      <c r="H43" s="12"/>
      <c r="I43" s="12"/>
      <c r="J43" s="12"/>
      <c r="K43" s="12"/>
      <c r="L43" s="12"/>
      <c r="M43" s="12"/>
      <c r="N43" s="12"/>
      <c r="O43" s="12"/>
      <c r="P43" s="12"/>
      <c r="Q43" s="12"/>
      <c r="R43" s="12"/>
    </row>
    <row r="44" spans="1:18" ht="3" customHeight="1"/>
    <row r="45" spans="1:18" ht="18.75" customHeight="1">
      <c r="B45" s="1" t="s">
        <v>65</v>
      </c>
    </row>
    <row r="47" spans="1:18" ht="28.5" customHeight="1"/>
    <row r="48" spans="1:18" ht="28.5" customHeight="1"/>
    <row r="50" ht="28.5" customHeight="1"/>
  </sheetData>
  <sheetProtection algorithmName="SHA-512" hashValue="d8GrqZZsHQuvnf/g/sytOJiE5MmIqbcm86tQdEPPJyInbAFgnabkY1F5faPG5/GUKFaMElNnwVzUm1eFvoEr8Q==" saltValue="mw4wWLy8umUO618EW/QfDQ==" spinCount="100000" sheet="1" selectLockedCells="1"/>
  <mergeCells count="27">
    <mergeCell ref="B14:F14"/>
    <mergeCell ref="B34:Q34"/>
    <mergeCell ref="B17:C18"/>
    <mergeCell ref="C41:Q41"/>
    <mergeCell ref="C42:Q42"/>
    <mergeCell ref="P37:Q37"/>
    <mergeCell ref="P38:Q38"/>
    <mergeCell ref="N38:O38"/>
    <mergeCell ref="B37:M37"/>
    <mergeCell ref="B38:M38"/>
    <mergeCell ref="C40:Q40"/>
    <mergeCell ref="I3:N3"/>
    <mergeCell ref="O3:P3"/>
    <mergeCell ref="B11:R11"/>
    <mergeCell ref="N36:O36"/>
    <mergeCell ref="N37:O37"/>
    <mergeCell ref="B13:R13"/>
    <mergeCell ref="B16:C16"/>
    <mergeCell ref="B15:C15"/>
    <mergeCell ref="G15:Q15"/>
    <mergeCell ref="G16:Q16"/>
    <mergeCell ref="D18:F18"/>
    <mergeCell ref="D15:F15"/>
    <mergeCell ref="E16:F16"/>
    <mergeCell ref="D17:F17"/>
    <mergeCell ref="P36:Q36"/>
    <mergeCell ref="B36:M36"/>
  </mergeCells>
  <phoneticPr fontId="4"/>
  <pageMargins left="0.39370078740157483" right="0.39370078740157483" top="0.35433070866141736" bottom="0.27559055118110237" header="0.47244094488188981" footer="0.27559055118110237"/>
  <pageSetup paperSize="9" scale="94" orientation="portrait"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1C28665-ECE4-4A44-A33D-A34287C190C3}">
          <x14:formula1>
            <xm:f>コード表!$E$7:$E$39</xm:f>
          </x14:formula1>
          <xm:sqref>D15:F15</xm:sqref>
        </x14:dataValidation>
        <x14:dataValidation type="list" allowBlank="1" showInputMessage="1" showErrorMessage="1" xr:uid="{B2D3FBCB-C257-4984-AA44-42C524BDC63E}">
          <x14:formula1>
            <xm:f>コード表!$E$42:$E$50</xm:f>
          </x14:formula1>
          <xm:sqref>D18:F18</xm:sqref>
        </x14:dataValidation>
        <x14:dataValidation type="list" allowBlank="1" showInputMessage="1" showErrorMessage="1" xr:uid="{2157E7BE-D80B-4553-9EE6-AF7A57B081B0}">
          <x14:formula1>
            <xm:f>コード表!$E$3:$E$4</xm:f>
          </x14:formula1>
          <xm:sqref>O3:P3</xm:sqref>
        </x14:dataValidation>
        <x14:dataValidation type="list" allowBlank="1" showInputMessage="1" showErrorMessage="1" xr:uid="{79BDD657-04BF-4833-BA6A-2ED53BDFD4DE}">
          <x14:formula1>
            <xm:f>コード表!$H$3:$H$4</xm:f>
          </x14:formula1>
          <xm:sqref>P36:Q38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57"/>
  <sheetViews>
    <sheetView showZeros="0" view="pageBreakPreview" zoomScaleNormal="100" zoomScaleSheetLayoutView="100" workbookViewId="0">
      <selection activeCell="E13" sqref="E13:F13"/>
    </sheetView>
  </sheetViews>
  <sheetFormatPr defaultColWidth="6.5" defaultRowHeight="18.75" customHeight="1" outlineLevelRow="1"/>
  <cols>
    <col min="1" max="1" width="3.5" style="1" customWidth="1"/>
    <col min="2" max="2" width="2.625" style="1" customWidth="1"/>
    <col min="3" max="3" width="5.5" style="1" customWidth="1"/>
    <col min="4" max="4" width="30.375" style="1" customWidth="1"/>
    <col min="5" max="5" width="3.75" style="1" customWidth="1"/>
    <col min="6" max="6" width="10.375" style="1" customWidth="1"/>
    <col min="7" max="7" width="4" style="1" customWidth="1"/>
    <col min="8" max="8" width="8.5" style="1" customWidth="1"/>
    <col min="9" max="9" width="3.5" style="1" customWidth="1"/>
    <col min="10" max="10" width="2" style="1" customWidth="1"/>
    <col min="11" max="11" width="4.625" style="1" customWidth="1"/>
    <col min="12" max="12" width="3.5" style="1" customWidth="1"/>
    <col min="13" max="13" width="1.25" style="1" customWidth="1"/>
    <col min="14" max="14" width="3" style="1" customWidth="1"/>
    <col min="15" max="15" width="10.125" style="1" customWidth="1"/>
    <col min="16" max="16" width="4" style="1" customWidth="1"/>
    <col min="17" max="17" width="11.375" style="1" customWidth="1"/>
    <col min="18" max="18" width="3.875" style="1" customWidth="1"/>
    <col min="19" max="19" width="11.125" style="1" customWidth="1"/>
    <col min="20" max="20" width="2.625" style="1" customWidth="1"/>
    <col min="21" max="21" width="9.75" style="1" customWidth="1"/>
    <col min="22" max="22" width="2.625" style="1" customWidth="1"/>
    <col min="23" max="24" width="11.375" style="1" customWidth="1"/>
    <col min="25" max="16384" width="6.5" style="1"/>
  </cols>
  <sheetData>
    <row r="1" spans="1:26" ht="15" customHeight="1">
      <c r="A1" s="451"/>
      <c r="B1" s="452"/>
      <c r="C1" s="452"/>
      <c r="D1" s="452"/>
      <c r="E1" s="452"/>
      <c r="F1" s="452"/>
      <c r="G1" s="452"/>
      <c r="H1" s="452"/>
      <c r="I1" s="452"/>
      <c r="J1" s="452"/>
      <c r="K1" s="452"/>
      <c r="L1" s="452"/>
      <c r="M1" s="452"/>
      <c r="N1" s="452"/>
      <c r="O1" s="452"/>
      <c r="P1" s="452"/>
      <c r="Q1" s="452"/>
      <c r="R1" s="452"/>
      <c r="S1" s="452"/>
      <c r="T1" s="452"/>
      <c r="U1" s="452"/>
      <c r="V1" s="452"/>
      <c r="W1" s="452"/>
      <c r="X1" s="36"/>
    </row>
    <row r="2" spans="1:26" ht="1.5" customHeight="1">
      <c r="A2" s="452"/>
      <c r="B2" s="452"/>
      <c r="C2" s="452"/>
      <c r="D2" s="452"/>
      <c r="E2" s="452"/>
      <c r="F2" s="452"/>
      <c r="G2" s="452"/>
      <c r="H2" s="452"/>
      <c r="I2" s="452"/>
      <c r="J2" s="452"/>
      <c r="K2" s="452"/>
      <c r="L2" s="452"/>
      <c r="M2" s="452"/>
      <c r="N2" s="452"/>
      <c r="O2" s="452"/>
      <c r="P2" s="452"/>
      <c r="Q2" s="452"/>
      <c r="R2" s="452"/>
      <c r="S2" s="452"/>
      <c r="T2" s="452"/>
      <c r="U2" s="452"/>
      <c r="V2" s="452"/>
      <c r="W2" s="452"/>
      <c r="X2" s="36"/>
    </row>
    <row r="3" spans="1:26" ht="3" hidden="1" customHeight="1">
      <c r="A3" s="32"/>
      <c r="B3" s="32"/>
      <c r="C3" s="32"/>
      <c r="D3" s="32"/>
      <c r="E3" s="32"/>
      <c r="F3" s="32"/>
      <c r="G3" s="32"/>
      <c r="H3" s="32"/>
      <c r="I3" s="32"/>
      <c r="J3" s="32"/>
      <c r="K3" s="32"/>
      <c r="L3" s="32"/>
      <c r="M3" s="32"/>
      <c r="N3" s="32"/>
      <c r="O3" s="32"/>
      <c r="P3" s="32"/>
      <c r="Q3" s="32"/>
      <c r="R3" s="32"/>
      <c r="S3" s="32"/>
      <c r="T3" s="32"/>
      <c r="U3" s="32"/>
      <c r="V3" s="32"/>
      <c r="W3" s="32"/>
      <c r="X3" s="32"/>
    </row>
    <row r="4" spans="1:26" ht="15.75" customHeight="1">
      <c r="A4" s="31"/>
      <c r="B4" s="469" t="str">
        <f>"第３表　木質バイオマスエネルギーを利用した発電機の利用動向について（調査期間：令和 "&amp;表!$T$5&amp;" 年１月～令和 "&amp;表!$T$5&amp;" 年12月末)"</f>
        <v>第３表　木質バイオマスエネルギーを利用した発電機の利用動向について（調査期間：令和 7 年１月～令和 7 年12月末)</v>
      </c>
      <c r="C4" s="469"/>
      <c r="D4" s="469"/>
      <c r="E4" s="469"/>
      <c r="F4" s="469"/>
      <c r="G4" s="469"/>
      <c r="H4" s="469"/>
      <c r="I4" s="469"/>
      <c r="J4" s="469"/>
      <c r="K4" s="469"/>
      <c r="L4" s="469"/>
      <c r="M4" s="469"/>
      <c r="N4" s="469"/>
      <c r="O4" s="469"/>
      <c r="P4" s="469"/>
      <c r="Q4" s="469"/>
      <c r="R4" s="469"/>
      <c r="S4" s="469"/>
      <c r="T4" s="469"/>
      <c r="U4" s="469"/>
      <c r="V4" s="469"/>
      <c r="W4" s="469"/>
      <c r="X4" s="469"/>
      <c r="Y4" s="469"/>
      <c r="Z4" s="469"/>
    </row>
    <row r="5" spans="1:26" ht="10.5" customHeight="1">
      <c r="A5" s="31"/>
      <c r="B5" s="453" t="s">
        <v>382</v>
      </c>
      <c r="C5" s="453"/>
      <c r="D5" s="453"/>
      <c r="E5" s="453"/>
      <c r="F5" s="453"/>
      <c r="G5" s="453"/>
      <c r="H5" s="453"/>
      <c r="I5" s="453"/>
      <c r="J5" s="453"/>
      <c r="K5" s="453"/>
      <c r="L5" s="453"/>
      <c r="M5" s="453"/>
      <c r="N5" s="453"/>
      <c r="O5" s="453"/>
      <c r="P5" s="454"/>
      <c r="Q5" s="454"/>
      <c r="R5" s="454"/>
      <c r="S5" s="454"/>
      <c r="T5" s="454"/>
      <c r="U5" s="454"/>
      <c r="V5" s="454"/>
      <c r="W5" s="31"/>
      <c r="X5" s="31"/>
    </row>
    <row r="6" spans="1:26" ht="15" customHeight="1">
      <c r="A6" s="31"/>
      <c r="B6" s="453"/>
      <c r="C6" s="453"/>
      <c r="D6" s="453"/>
      <c r="E6" s="453"/>
      <c r="F6" s="453"/>
      <c r="G6" s="453"/>
      <c r="H6" s="453"/>
      <c r="I6" s="453"/>
      <c r="J6" s="453"/>
      <c r="K6" s="453"/>
      <c r="L6" s="453"/>
      <c r="M6" s="453"/>
      <c r="N6" s="453"/>
      <c r="O6" s="453"/>
      <c r="P6" s="454"/>
      <c r="Q6" s="454"/>
      <c r="R6" s="454"/>
      <c r="S6" s="454"/>
      <c r="T6" s="454"/>
      <c r="U6" s="454"/>
      <c r="V6" s="454"/>
      <c r="W6" s="31"/>
      <c r="X6" s="31"/>
    </row>
    <row r="7" spans="1:26" ht="6" customHeight="1" thickBot="1">
      <c r="A7" s="31"/>
      <c r="B7" s="32"/>
      <c r="C7" s="32"/>
      <c r="D7" s="132"/>
      <c r="E7" s="132"/>
      <c r="F7" s="132"/>
      <c r="G7" s="132"/>
      <c r="H7" s="132"/>
      <c r="I7" s="132"/>
      <c r="J7" s="132"/>
      <c r="K7" s="132"/>
      <c r="L7" s="132"/>
      <c r="M7" s="132"/>
      <c r="N7" s="132"/>
      <c r="O7" s="132"/>
      <c r="P7" s="132"/>
      <c r="Q7" s="132"/>
      <c r="R7" s="132"/>
      <c r="S7" s="132"/>
      <c r="T7" s="32"/>
      <c r="U7" s="32"/>
      <c r="V7" s="32"/>
      <c r="W7" s="32"/>
      <c r="X7" s="32"/>
    </row>
    <row r="8" spans="1:26" ht="33" customHeight="1">
      <c r="A8" s="31"/>
      <c r="B8" s="32"/>
      <c r="C8" s="75" t="s">
        <v>15</v>
      </c>
      <c r="D8" s="133" t="s">
        <v>41</v>
      </c>
      <c r="E8" s="75" t="s">
        <v>16</v>
      </c>
      <c r="F8" s="133" t="s">
        <v>42</v>
      </c>
      <c r="G8" s="75" t="s">
        <v>17</v>
      </c>
      <c r="H8" s="131" t="s">
        <v>23</v>
      </c>
      <c r="I8" s="134" t="s">
        <v>18</v>
      </c>
      <c r="J8" s="460" t="s">
        <v>88</v>
      </c>
      <c r="K8" s="460"/>
      <c r="L8" s="460"/>
      <c r="M8" s="460"/>
      <c r="N8" s="135" t="s">
        <v>19</v>
      </c>
      <c r="O8" s="131" t="s">
        <v>40</v>
      </c>
      <c r="P8" s="134" t="s">
        <v>20</v>
      </c>
      <c r="Q8" s="133" t="s">
        <v>25</v>
      </c>
      <c r="R8" s="135" t="s">
        <v>21</v>
      </c>
      <c r="S8" s="136" t="s">
        <v>82</v>
      </c>
      <c r="T8" s="137" t="s">
        <v>22</v>
      </c>
      <c r="U8" s="138" t="s">
        <v>75</v>
      </c>
      <c r="V8" s="75" t="s">
        <v>118</v>
      </c>
      <c r="W8" s="467" t="s">
        <v>381</v>
      </c>
      <c r="X8" s="217"/>
    </row>
    <row r="9" spans="1:26" ht="19.5" customHeight="1" thickBot="1">
      <c r="A9" s="31"/>
      <c r="B9" s="32"/>
      <c r="C9" s="139"/>
      <c r="D9" s="140" t="s">
        <v>69</v>
      </c>
      <c r="E9" s="465" t="s">
        <v>39</v>
      </c>
      <c r="F9" s="466"/>
      <c r="G9" s="141"/>
      <c r="H9" s="142"/>
      <c r="I9" s="455" t="s">
        <v>11</v>
      </c>
      <c r="J9" s="455"/>
      <c r="K9" s="455"/>
      <c r="L9" s="455"/>
      <c r="M9" s="455"/>
      <c r="N9" s="141"/>
      <c r="O9" s="143"/>
      <c r="P9" s="455" t="s">
        <v>12</v>
      </c>
      <c r="Q9" s="455"/>
      <c r="R9" s="456" t="s">
        <v>13</v>
      </c>
      <c r="S9" s="457"/>
      <c r="T9" s="32"/>
      <c r="U9" s="32"/>
      <c r="V9" s="139"/>
      <c r="W9" s="468"/>
      <c r="X9"/>
      <c r="Y9" s="1" t="s">
        <v>613</v>
      </c>
    </row>
    <row r="10" spans="1:26" ht="21.75" customHeight="1">
      <c r="A10" s="35"/>
      <c r="B10" s="35"/>
      <c r="C10" s="144"/>
      <c r="D10" s="145"/>
      <c r="E10" s="472"/>
      <c r="F10" s="473"/>
      <c r="G10" s="458"/>
      <c r="H10" s="459"/>
      <c r="I10" s="462"/>
      <c r="J10" s="463"/>
      <c r="K10" s="463"/>
      <c r="L10" s="463"/>
      <c r="M10" s="464"/>
      <c r="N10" s="458"/>
      <c r="O10" s="459"/>
      <c r="P10" s="458"/>
      <c r="Q10" s="459"/>
      <c r="R10" s="458"/>
      <c r="S10" s="459"/>
      <c r="T10" s="458"/>
      <c r="U10" s="459"/>
      <c r="V10" s="458"/>
      <c r="W10" s="461"/>
      <c r="X10" s="218"/>
      <c r="Y10" s="234" t="str">
        <f>IF(AND($C10="エ",COUNTA($D10)=0),1,"")</f>
        <v/>
      </c>
    </row>
    <row r="11" spans="1:26" ht="21.75" customHeight="1">
      <c r="A11" s="31"/>
      <c r="B11" s="32"/>
      <c r="C11" s="146"/>
      <c r="D11" s="147"/>
      <c r="E11" s="437"/>
      <c r="F11" s="474"/>
      <c r="G11" s="439"/>
      <c r="H11" s="441"/>
      <c r="I11" s="439"/>
      <c r="J11" s="440"/>
      <c r="K11" s="440"/>
      <c r="L11" s="440"/>
      <c r="M11" s="441"/>
      <c r="N11" s="439"/>
      <c r="O11" s="441"/>
      <c r="P11" s="439"/>
      <c r="Q11" s="441"/>
      <c r="R11" s="439"/>
      <c r="S11" s="441"/>
      <c r="T11" s="439"/>
      <c r="U11" s="441"/>
      <c r="V11" s="439"/>
      <c r="W11" s="441"/>
      <c r="X11" s="218"/>
      <c r="Y11" s="235" t="str">
        <f>IF(AND($C11="エ",COUNTA($D11)=0),1,"")</f>
        <v/>
      </c>
    </row>
    <row r="12" spans="1:26" ht="21.75" customHeight="1">
      <c r="A12" s="31"/>
      <c r="B12" s="32"/>
      <c r="C12" s="146"/>
      <c r="D12" s="147"/>
      <c r="E12" s="437"/>
      <c r="F12" s="438"/>
      <c r="G12" s="439"/>
      <c r="H12" s="440"/>
      <c r="I12" s="449"/>
      <c r="J12" s="325"/>
      <c r="K12" s="325"/>
      <c r="L12" s="325"/>
      <c r="M12" s="450"/>
      <c r="N12" s="439"/>
      <c r="O12" s="440"/>
      <c r="P12" s="439"/>
      <c r="Q12" s="440"/>
      <c r="R12" s="439"/>
      <c r="S12" s="440"/>
      <c r="T12" s="439"/>
      <c r="U12" s="440"/>
      <c r="V12" s="439"/>
      <c r="W12" s="441"/>
      <c r="X12" s="218"/>
      <c r="Y12" s="235" t="str">
        <f t="shared" ref="Y12:Y24" si="0">IF(AND($C12="エ",COUNTA($D12)=0),1,"")</f>
        <v/>
      </c>
    </row>
    <row r="13" spans="1:26" ht="21.75" customHeight="1">
      <c r="A13" s="31"/>
      <c r="B13" s="32"/>
      <c r="C13" s="146"/>
      <c r="D13" s="147"/>
      <c r="E13" s="437"/>
      <c r="F13" s="438"/>
      <c r="G13" s="439"/>
      <c r="H13" s="440"/>
      <c r="I13" s="449"/>
      <c r="J13" s="325"/>
      <c r="K13" s="325"/>
      <c r="L13" s="325"/>
      <c r="M13" s="450"/>
      <c r="N13" s="439"/>
      <c r="O13" s="440"/>
      <c r="P13" s="439"/>
      <c r="Q13" s="440"/>
      <c r="R13" s="439"/>
      <c r="S13" s="440"/>
      <c r="T13" s="439"/>
      <c r="U13" s="440"/>
      <c r="V13" s="439"/>
      <c r="W13" s="441"/>
      <c r="X13" s="218"/>
      <c r="Y13" s="235" t="str">
        <f t="shared" si="0"/>
        <v/>
      </c>
    </row>
    <row r="14" spans="1:26" ht="21.75" customHeight="1">
      <c r="A14" s="31"/>
      <c r="B14" s="32"/>
      <c r="C14" s="146"/>
      <c r="D14" s="147"/>
      <c r="E14" s="437"/>
      <c r="F14" s="438"/>
      <c r="G14" s="439"/>
      <c r="H14" s="440"/>
      <c r="I14" s="449"/>
      <c r="J14" s="325"/>
      <c r="K14" s="325"/>
      <c r="L14" s="325"/>
      <c r="M14" s="450"/>
      <c r="N14" s="439"/>
      <c r="O14" s="440"/>
      <c r="P14" s="439"/>
      <c r="Q14" s="440"/>
      <c r="R14" s="439"/>
      <c r="S14" s="440"/>
      <c r="T14" s="439"/>
      <c r="U14" s="440"/>
      <c r="V14" s="439"/>
      <c r="W14" s="441"/>
      <c r="X14" s="218"/>
      <c r="Y14" s="235" t="str">
        <f t="shared" si="0"/>
        <v/>
      </c>
    </row>
    <row r="15" spans="1:26" ht="21.75" customHeight="1">
      <c r="A15" s="31"/>
      <c r="B15" s="32"/>
      <c r="C15" s="146"/>
      <c r="D15" s="147"/>
      <c r="E15" s="437"/>
      <c r="F15" s="438"/>
      <c r="G15" s="439"/>
      <c r="H15" s="440"/>
      <c r="I15" s="449"/>
      <c r="J15" s="325"/>
      <c r="K15" s="325"/>
      <c r="L15" s="325"/>
      <c r="M15" s="450"/>
      <c r="N15" s="439"/>
      <c r="O15" s="440"/>
      <c r="P15" s="439"/>
      <c r="Q15" s="440"/>
      <c r="R15" s="439"/>
      <c r="S15" s="440"/>
      <c r="T15" s="439"/>
      <c r="U15" s="440"/>
      <c r="V15" s="439"/>
      <c r="W15" s="441"/>
      <c r="X15" s="218"/>
      <c r="Y15" s="235" t="str">
        <f t="shared" si="0"/>
        <v/>
      </c>
    </row>
    <row r="16" spans="1:26" ht="21.75" customHeight="1">
      <c r="A16" s="31"/>
      <c r="B16" s="32"/>
      <c r="C16" s="146"/>
      <c r="D16" s="147"/>
      <c r="E16" s="437"/>
      <c r="F16" s="438"/>
      <c r="G16" s="439"/>
      <c r="H16" s="440"/>
      <c r="I16" s="449"/>
      <c r="J16" s="325"/>
      <c r="K16" s="325"/>
      <c r="L16" s="325"/>
      <c r="M16" s="450"/>
      <c r="N16" s="439"/>
      <c r="O16" s="440"/>
      <c r="P16" s="439"/>
      <c r="Q16" s="440"/>
      <c r="R16" s="439"/>
      <c r="S16" s="440"/>
      <c r="T16" s="439"/>
      <c r="U16" s="440"/>
      <c r="V16" s="439"/>
      <c r="W16" s="441"/>
      <c r="X16" s="218"/>
      <c r="Y16" s="235" t="str">
        <f t="shared" si="0"/>
        <v/>
      </c>
    </row>
    <row r="17" spans="1:25" ht="21.75" customHeight="1">
      <c r="A17" s="31"/>
      <c r="B17" s="32"/>
      <c r="C17" s="146"/>
      <c r="D17" s="147"/>
      <c r="E17" s="437"/>
      <c r="F17" s="438"/>
      <c r="G17" s="439"/>
      <c r="H17" s="440"/>
      <c r="I17" s="449"/>
      <c r="J17" s="325"/>
      <c r="K17" s="325"/>
      <c r="L17" s="325"/>
      <c r="M17" s="450"/>
      <c r="N17" s="439"/>
      <c r="O17" s="440"/>
      <c r="P17" s="439"/>
      <c r="Q17" s="440"/>
      <c r="R17" s="439"/>
      <c r="S17" s="440"/>
      <c r="T17" s="439"/>
      <c r="U17" s="440"/>
      <c r="V17" s="439"/>
      <c r="W17" s="441"/>
      <c r="X17" s="218"/>
      <c r="Y17" s="235" t="str">
        <f t="shared" si="0"/>
        <v/>
      </c>
    </row>
    <row r="18" spans="1:25" ht="21.75" customHeight="1">
      <c r="A18" s="31"/>
      <c r="B18" s="32"/>
      <c r="C18" s="146"/>
      <c r="D18" s="147"/>
      <c r="E18" s="437"/>
      <c r="F18" s="438"/>
      <c r="G18" s="439"/>
      <c r="H18" s="440"/>
      <c r="I18" s="449"/>
      <c r="J18" s="325"/>
      <c r="K18" s="325"/>
      <c r="L18" s="325"/>
      <c r="M18" s="450"/>
      <c r="N18" s="439"/>
      <c r="O18" s="440"/>
      <c r="P18" s="439"/>
      <c r="Q18" s="440"/>
      <c r="R18" s="439"/>
      <c r="S18" s="440"/>
      <c r="T18" s="439"/>
      <c r="U18" s="440"/>
      <c r="V18" s="439"/>
      <c r="W18" s="441"/>
      <c r="X18" s="218"/>
      <c r="Y18" s="235" t="str">
        <f t="shared" si="0"/>
        <v/>
      </c>
    </row>
    <row r="19" spans="1:25" ht="21.75" customHeight="1" thickBot="1">
      <c r="A19" s="31"/>
      <c r="B19" s="32"/>
      <c r="C19" s="185"/>
      <c r="D19" s="186"/>
      <c r="E19" s="479"/>
      <c r="F19" s="480"/>
      <c r="G19" s="446"/>
      <c r="H19" s="447"/>
      <c r="I19" s="446"/>
      <c r="J19" s="447"/>
      <c r="K19" s="447"/>
      <c r="L19" s="447"/>
      <c r="M19" s="448"/>
      <c r="N19" s="446"/>
      <c r="O19" s="447"/>
      <c r="P19" s="446"/>
      <c r="Q19" s="447"/>
      <c r="R19" s="446"/>
      <c r="S19" s="447"/>
      <c r="T19" s="446"/>
      <c r="U19" s="447"/>
      <c r="V19" s="446"/>
      <c r="W19" s="447"/>
      <c r="X19" s="218"/>
      <c r="Y19" s="254" t="str">
        <f t="shared" si="0"/>
        <v/>
      </c>
    </row>
    <row r="20" spans="1:25" ht="21.75" hidden="1" customHeight="1" outlineLevel="1">
      <c r="A20" s="31"/>
      <c r="B20" s="32"/>
      <c r="C20" s="183"/>
      <c r="D20" s="184"/>
      <c r="E20" s="444"/>
      <c r="F20" s="445"/>
      <c r="G20" s="442"/>
      <c r="H20" s="326"/>
      <c r="I20" s="442"/>
      <c r="J20" s="326"/>
      <c r="K20" s="326"/>
      <c r="L20" s="326"/>
      <c r="M20" s="443"/>
      <c r="N20" s="442"/>
      <c r="O20" s="326"/>
      <c r="P20" s="442"/>
      <c r="Q20" s="326"/>
      <c r="R20" s="442"/>
      <c r="S20" s="326"/>
      <c r="T20" s="442"/>
      <c r="U20" s="326"/>
      <c r="V20" s="442"/>
      <c r="W20" s="326"/>
      <c r="X20" s="218"/>
      <c r="Y20" s="235" t="str">
        <f t="shared" si="0"/>
        <v/>
      </c>
    </row>
    <row r="21" spans="1:25" ht="21.75" hidden="1" customHeight="1" outlineLevel="1">
      <c r="A21" s="31"/>
      <c r="B21" s="32"/>
      <c r="C21" s="146"/>
      <c r="D21" s="147"/>
      <c r="E21" s="437"/>
      <c r="F21" s="438"/>
      <c r="G21" s="439"/>
      <c r="H21" s="440"/>
      <c r="I21" s="439"/>
      <c r="J21" s="440"/>
      <c r="K21" s="440"/>
      <c r="L21" s="440"/>
      <c r="M21" s="441"/>
      <c r="N21" s="439"/>
      <c r="O21" s="440"/>
      <c r="P21" s="439"/>
      <c r="Q21" s="440"/>
      <c r="R21" s="439"/>
      <c r="S21" s="440"/>
      <c r="T21" s="439"/>
      <c r="U21" s="440"/>
      <c r="V21" s="439"/>
      <c r="W21" s="440"/>
      <c r="X21" s="218"/>
      <c r="Y21" s="235" t="str">
        <f t="shared" si="0"/>
        <v/>
      </c>
    </row>
    <row r="22" spans="1:25" ht="21.75" hidden="1" customHeight="1" outlineLevel="1">
      <c r="A22" s="31"/>
      <c r="B22" s="32"/>
      <c r="C22" s="146"/>
      <c r="D22" s="147"/>
      <c r="E22" s="437"/>
      <c r="F22" s="438"/>
      <c r="G22" s="439"/>
      <c r="H22" s="440"/>
      <c r="I22" s="439"/>
      <c r="J22" s="440"/>
      <c r="K22" s="440"/>
      <c r="L22" s="440"/>
      <c r="M22" s="441"/>
      <c r="N22" s="439"/>
      <c r="O22" s="440"/>
      <c r="P22" s="439"/>
      <c r="Q22" s="440"/>
      <c r="R22" s="439"/>
      <c r="S22" s="440"/>
      <c r="T22" s="439"/>
      <c r="U22" s="440"/>
      <c r="V22" s="439"/>
      <c r="W22" s="440"/>
      <c r="X22" s="218"/>
      <c r="Y22" s="235" t="str">
        <f t="shared" si="0"/>
        <v/>
      </c>
    </row>
    <row r="23" spans="1:25" ht="21.75" hidden="1" customHeight="1" outlineLevel="1">
      <c r="A23" s="31"/>
      <c r="B23" s="32"/>
      <c r="C23" s="146"/>
      <c r="D23" s="147"/>
      <c r="E23" s="437"/>
      <c r="F23" s="438"/>
      <c r="G23" s="439"/>
      <c r="H23" s="440"/>
      <c r="I23" s="439"/>
      <c r="J23" s="440"/>
      <c r="K23" s="440"/>
      <c r="L23" s="440"/>
      <c r="M23" s="441"/>
      <c r="N23" s="439"/>
      <c r="O23" s="440"/>
      <c r="P23" s="439"/>
      <c r="Q23" s="440"/>
      <c r="R23" s="439"/>
      <c r="S23" s="440"/>
      <c r="T23" s="439"/>
      <c r="U23" s="440"/>
      <c r="V23" s="439"/>
      <c r="W23" s="440"/>
      <c r="X23" s="218"/>
      <c r="Y23" s="235" t="str">
        <f t="shared" si="0"/>
        <v/>
      </c>
    </row>
    <row r="24" spans="1:25" ht="21.75" hidden="1" customHeight="1" outlineLevel="1">
      <c r="A24" s="31"/>
      <c r="B24" s="32"/>
      <c r="C24" s="146"/>
      <c r="D24" s="147"/>
      <c r="E24" s="437"/>
      <c r="F24" s="438"/>
      <c r="G24" s="439"/>
      <c r="H24" s="440"/>
      <c r="I24" s="439"/>
      <c r="J24" s="440"/>
      <c r="K24" s="440"/>
      <c r="L24" s="440"/>
      <c r="M24" s="441"/>
      <c r="N24" s="439"/>
      <c r="O24" s="440"/>
      <c r="P24" s="439"/>
      <c r="Q24" s="440"/>
      <c r="R24" s="439"/>
      <c r="S24" s="440"/>
      <c r="T24" s="439"/>
      <c r="U24" s="440"/>
      <c r="V24" s="439"/>
      <c r="W24" s="440"/>
      <c r="X24" s="218"/>
      <c r="Y24" s="235" t="str">
        <f t="shared" si="0"/>
        <v/>
      </c>
    </row>
    <row r="25" spans="1:25" ht="20.25" hidden="1" customHeight="1" outlineLevel="1" thickBot="1">
      <c r="A25" s="31"/>
      <c r="B25" s="32"/>
      <c r="C25" s="262"/>
      <c r="D25" s="263"/>
      <c r="E25" s="470"/>
      <c r="F25" s="471"/>
      <c r="G25" s="470"/>
      <c r="H25" s="475"/>
      <c r="I25" s="476"/>
      <c r="J25" s="477"/>
      <c r="K25" s="477"/>
      <c r="L25" s="477"/>
      <c r="M25" s="478"/>
      <c r="N25" s="470"/>
      <c r="O25" s="471"/>
      <c r="P25" s="470"/>
      <c r="Q25" s="471"/>
      <c r="R25" s="470"/>
      <c r="S25" s="471"/>
      <c r="T25" s="470"/>
      <c r="U25" s="471"/>
      <c r="V25" s="470"/>
      <c r="W25" s="471"/>
      <c r="X25" s="219"/>
      <c r="Y25" s="236" t="str">
        <f>IF(AND($C25="エ",COUNTA($D25)=0),1,"")</f>
        <v/>
      </c>
    </row>
    <row r="26" spans="1:25" ht="11.25" customHeight="1" collapsed="1">
      <c r="A26" s="31"/>
      <c r="B26" s="32"/>
      <c r="C26" s="32"/>
      <c r="D26" s="32"/>
      <c r="E26" s="32"/>
      <c r="F26" s="32"/>
      <c r="G26" s="32"/>
      <c r="H26" s="32"/>
      <c r="I26" s="32"/>
      <c r="J26" s="32"/>
      <c r="K26" s="32"/>
      <c r="L26" s="32"/>
      <c r="M26" s="32"/>
      <c r="N26" s="32"/>
      <c r="O26" s="32"/>
      <c r="P26" s="32"/>
      <c r="Q26" s="32"/>
      <c r="R26" s="32"/>
      <c r="S26" s="32"/>
      <c r="T26" s="32"/>
      <c r="U26" s="32"/>
      <c r="V26" s="32"/>
      <c r="W26" s="32"/>
      <c r="X26" s="32"/>
    </row>
    <row r="27" spans="1:25" ht="18" customHeight="1">
      <c r="A27" s="31"/>
      <c r="B27" s="35"/>
      <c r="C27" s="32"/>
      <c r="D27" s="32"/>
      <c r="E27" s="426" t="str">
        <f>IF(Y53=1,"未入力の箇所があります","")</f>
        <v/>
      </c>
      <c r="F27" s="426"/>
      <c r="G27" s="426"/>
      <c r="H27" s="426"/>
      <c r="I27" s="32"/>
      <c r="J27" s="32"/>
      <c r="K27" s="32"/>
      <c r="L27" s="32"/>
      <c r="M27" s="32"/>
      <c r="N27" s="432" t="str">
        <f>IF(SUM($Y$10:$Y$25)&gt;=1,"「エ：その他」を選択した場合は、詳細を記載してください","")</f>
        <v/>
      </c>
      <c r="O27" s="432"/>
      <c r="P27" s="432"/>
      <c r="Q27" s="432"/>
      <c r="R27" s="432"/>
      <c r="S27" s="432"/>
      <c r="T27" s="432"/>
      <c r="U27" s="432"/>
      <c r="V27" s="432"/>
      <c r="W27" s="432"/>
      <c r="X27" s="192"/>
    </row>
    <row r="28" spans="1:25" ht="20.25" customHeight="1">
      <c r="A28" s="31"/>
      <c r="B28" s="35"/>
      <c r="C28" s="32"/>
      <c r="D28" s="32"/>
      <c r="E28" s="32"/>
      <c r="F28" s="32"/>
      <c r="G28" s="32"/>
      <c r="H28" s="32"/>
      <c r="I28" s="32"/>
      <c r="J28" s="32"/>
      <c r="K28" s="32"/>
      <c r="L28" s="32"/>
      <c r="M28" s="32"/>
      <c r="N28" s="32"/>
      <c r="O28" s="32"/>
      <c r="P28" s="32"/>
      <c r="Q28" s="32"/>
      <c r="R28" s="32"/>
      <c r="S28" s="32"/>
      <c r="T28" s="32"/>
      <c r="U28" s="32"/>
      <c r="V28" s="32"/>
      <c r="W28" s="32"/>
      <c r="X28" s="32"/>
    </row>
    <row r="29" spans="1:25" ht="18.75" customHeight="1">
      <c r="A29" s="31"/>
      <c r="B29" s="35"/>
      <c r="C29" s="428" t="s">
        <v>95</v>
      </c>
      <c r="D29" s="429"/>
      <c r="E29" s="429"/>
      <c r="F29" s="429"/>
      <c r="G29" s="429"/>
      <c r="H29" s="429"/>
      <c r="I29" s="429"/>
      <c r="J29" s="429"/>
      <c r="K29" s="429"/>
      <c r="L29" s="429"/>
      <c r="M29" s="429"/>
      <c r="N29" s="429"/>
      <c r="O29" s="429"/>
      <c r="P29" s="429"/>
      <c r="Q29" s="429"/>
      <c r="R29" s="429"/>
      <c r="S29" s="429"/>
      <c r="T29" s="429"/>
      <c r="U29" s="429"/>
      <c r="V29" s="32"/>
      <c r="W29" s="31"/>
      <c r="X29" s="31"/>
    </row>
    <row r="30" spans="1:25" ht="18.75" customHeight="1">
      <c r="A30" s="31"/>
      <c r="B30" s="35"/>
      <c r="C30" s="35"/>
      <c r="D30" s="32"/>
      <c r="E30" s="32"/>
      <c r="F30" s="32"/>
      <c r="G30" s="32"/>
      <c r="H30" s="32"/>
      <c r="I30" s="32"/>
      <c r="J30" s="32"/>
      <c r="K30" s="32"/>
      <c r="L30" s="32"/>
      <c r="M30" s="32"/>
      <c r="N30" s="32"/>
      <c r="O30" s="32"/>
      <c r="P30" s="32"/>
      <c r="Q30" s="32"/>
      <c r="R30" s="32"/>
      <c r="S30" s="32"/>
      <c r="T30" s="32"/>
      <c r="U30" s="32"/>
      <c r="V30" s="32"/>
      <c r="W30" s="32"/>
      <c r="X30" s="32"/>
    </row>
    <row r="31" spans="1:25" ht="11.25" customHeight="1">
      <c r="A31" s="31"/>
      <c r="B31" s="32"/>
      <c r="C31" s="32"/>
      <c r="D31" s="32"/>
      <c r="E31" s="32"/>
      <c r="F31" s="32"/>
      <c r="G31" s="32"/>
      <c r="H31" s="32"/>
      <c r="I31" s="32"/>
      <c r="J31" s="32"/>
      <c r="K31" s="32"/>
      <c r="L31" s="32"/>
      <c r="M31" s="32"/>
      <c r="N31" s="32"/>
      <c r="O31" s="32"/>
      <c r="P31" s="32"/>
      <c r="Q31" s="32"/>
      <c r="R31" s="32"/>
      <c r="S31" s="32"/>
      <c r="T31" s="32"/>
      <c r="U31" s="32"/>
      <c r="V31" s="32"/>
      <c r="W31" s="32"/>
      <c r="X31" s="32"/>
    </row>
    <row r="32" spans="1:25" ht="1.5" hidden="1" customHeight="1">
      <c r="A32" s="31"/>
      <c r="B32" s="32"/>
      <c r="C32" s="32"/>
      <c r="D32" s="32"/>
      <c r="E32" s="32"/>
      <c r="F32" s="32"/>
      <c r="G32" s="32"/>
      <c r="H32" s="32"/>
      <c r="I32" s="32"/>
      <c r="J32" s="32"/>
      <c r="K32" s="32"/>
      <c r="L32" s="32"/>
      <c r="M32" s="32"/>
      <c r="N32" s="32"/>
      <c r="O32" s="32"/>
      <c r="P32" s="32"/>
      <c r="Q32" s="32"/>
      <c r="R32" s="32"/>
      <c r="S32" s="32"/>
      <c r="T32" s="32"/>
      <c r="U32" s="32"/>
      <c r="V32" s="32"/>
      <c r="W32" s="32"/>
      <c r="X32" s="32"/>
    </row>
    <row r="33" spans="1:24" ht="18.75" customHeight="1">
      <c r="A33" s="31"/>
      <c r="B33" s="35"/>
      <c r="C33" s="428" t="s">
        <v>43</v>
      </c>
      <c r="D33" s="429"/>
      <c r="E33" s="429"/>
      <c r="F33" s="429"/>
      <c r="G33" s="429"/>
      <c r="H33" s="429"/>
      <c r="I33" s="429"/>
      <c r="J33" s="429"/>
      <c r="K33" s="429"/>
      <c r="L33" s="429"/>
      <c r="M33" s="429"/>
      <c r="N33" s="429"/>
      <c r="O33" s="429"/>
      <c r="P33" s="429"/>
      <c r="Q33" s="429"/>
      <c r="R33" s="429"/>
      <c r="S33" s="429"/>
      <c r="T33" s="32"/>
      <c r="U33" s="32"/>
      <c r="V33" s="32"/>
      <c r="W33" s="32"/>
      <c r="X33" s="32"/>
    </row>
    <row r="34" spans="1:24" ht="3.75" customHeight="1">
      <c r="A34" s="31"/>
      <c r="B34" s="32"/>
      <c r="C34" s="32"/>
      <c r="D34" s="32"/>
      <c r="E34" s="32"/>
      <c r="F34" s="32"/>
      <c r="G34" s="32"/>
      <c r="H34" s="32"/>
      <c r="I34" s="32"/>
      <c r="J34" s="32"/>
      <c r="K34" s="32"/>
      <c r="L34" s="32"/>
      <c r="M34" s="32"/>
      <c r="N34" s="32"/>
      <c r="O34" s="32"/>
      <c r="P34" s="32"/>
      <c r="Q34" s="32"/>
      <c r="R34" s="32"/>
      <c r="S34" s="32"/>
      <c r="T34" s="32"/>
      <c r="U34" s="32"/>
      <c r="V34" s="32"/>
      <c r="W34" s="32"/>
      <c r="X34" s="32"/>
    </row>
    <row r="35" spans="1:24" ht="29.25" customHeight="1">
      <c r="A35" s="31"/>
      <c r="B35" s="148"/>
      <c r="C35" s="430" t="s">
        <v>44</v>
      </c>
      <c r="D35" s="430"/>
      <c r="E35" s="430"/>
      <c r="F35" s="430"/>
      <c r="G35" s="430"/>
      <c r="H35" s="430"/>
      <c r="I35" s="430"/>
      <c r="J35" s="430"/>
      <c r="K35" s="430"/>
      <c r="L35" s="430"/>
      <c r="M35" s="430"/>
      <c r="N35" s="430"/>
      <c r="O35" s="430"/>
      <c r="P35" s="430"/>
      <c r="Q35" s="430"/>
      <c r="R35" s="430"/>
      <c r="S35" s="430"/>
      <c r="T35" s="431"/>
      <c r="U35" s="431"/>
      <c r="V35" s="431"/>
      <c r="W35" s="31"/>
      <c r="X35" s="31"/>
    </row>
    <row r="36" spans="1:24" ht="18.75" customHeight="1">
      <c r="A36" s="31"/>
      <c r="B36" s="35"/>
      <c r="C36" s="63"/>
      <c r="D36" s="63"/>
      <c r="E36" s="63"/>
      <c r="F36" s="63"/>
      <c r="G36" s="63"/>
      <c r="H36" s="63"/>
      <c r="I36" s="63"/>
      <c r="J36" s="63"/>
      <c r="K36" s="63"/>
      <c r="L36" s="63"/>
      <c r="M36" s="63"/>
      <c r="N36" s="63"/>
      <c r="O36" s="63"/>
      <c r="P36" s="63"/>
      <c r="Q36" s="63"/>
      <c r="R36" s="63"/>
      <c r="S36" s="63"/>
      <c r="T36" s="32"/>
      <c r="U36" s="32"/>
      <c r="V36" s="32"/>
      <c r="W36" s="32"/>
      <c r="X36" s="32"/>
    </row>
    <row r="37" spans="1:24" ht="6.75" customHeight="1">
      <c r="A37" s="31"/>
      <c r="B37" s="32"/>
      <c r="C37" s="32"/>
      <c r="D37" s="32"/>
      <c r="E37" s="32"/>
      <c r="F37" s="32"/>
      <c r="G37" s="32"/>
      <c r="H37" s="32"/>
      <c r="I37" s="32"/>
      <c r="J37" s="32"/>
      <c r="K37" s="32"/>
      <c r="L37" s="32"/>
      <c r="M37" s="32"/>
      <c r="N37" s="32"/>
      <c r="O37" s="32"/>
      <c r="P37" s="32"/>
      <c r="Q37" s="32"/>
      <c r="R37" s="32"/>
      <c r="S37" s="32"/>
      <c r="T37" s="32"/>
      <c r="U37" s="32"/>
      <c r="V37" s="32"/>
      <c r="W37" s="32"/>
      <c r="X37" s="32"/>
    </row>
    <row r="38" spans="1:24" ht="16.5" customHeight="1">
      <c r="A38" s="31"/>
      <c r="B38" s="32"/>
      <c r="C38" s="35" t="s">
        <v>98</v>
      </c>
      <c r="D38" s="32"/>
      <c r="E38" s="32"/>
      <c r="F38" s="32"/>
      <c r="G38" s="32"/>
      <c r="H38" s="32"/>
      <c r="I38" s="32"/>
      <c r="J38" s="32"/>
      <c r="K38" s="32"/>
      <c r="L38" s="32"/>
      <c r="M38" s="32"/>
      <c r="N38" s="32"/>
      <c r="O38" s="32"/>
      <c r="P38" s="32"/>
      <c r="Q38" s="32"/>
      <c r="R38" s="32"/>
      <c r="S38" s="32"/>
      <c r="T38" s="32"/>
      <c r="U38" s="32"/>
      <c r="V38" s="32"/>
      <c r="W38" s="32"/>
      <c r="X38" s="32"/>
    </row>
    <row r="39" spans="1:24" ht="3.75" customHeight="1">
      <c r="A39" s="31"/>
      <c r="B39" s="35"/>
      <c r="C39" s="35"/>
      <c r="D39" s="32"/>
      <c r="E39" s="32"/>
      <c r="F39" s="32"/>
      <c r="G39" s="32"/>
      <c r="H39" s="32"/>
      <c r="I39" s="32"/>
      <c r="J39" s="32"/>
      <c r="K39" s="32"/>
      <c r="L39" s="32"/>
      <c r="M39" s="32"/>
      <c r="N39" s="32"/>
      <c r="O39" s="32"/>
      <c r="P39" s="32"/>
      <c r="Q39" s="32"/>
      <c r="R39" s="32"/>
      <c r="S39" s="32"/>
      <c r="T39" s="32"/>
      <c r="U39" s="32"/>
      <c r="V39" s="32"/>
      <c r="W39" s="32"/>
      <c r="X39" s="32"/>
    </row>
    <row r="40" spans="1:24" ht="18.75" customHeight="1">
      <c r="A40" s="31"/>
      <c r="B40" s="35"/>
      <c r="C40" s="35" t="s">
        <v>99</v>
      </c>
      <c r="D40" s="32"/>
      <c r="E40" s="32"/>
      <c r="F40" s="32"/>
      <c r="G40" s="32"/>
      <c r="H40" s="32"/>
      <c r="I40" s="32"/>
      <c r="J40" s="32"/>
      <c r="K40" s="32"/>
      <c r="L40" s="32"/>
      <c r="M40" s="32"/>
      <c r="N40" s="32"/>
      <c r="O40" s="32"/>
      <c r="P40" s="32"/>
      <c r="Q40" s="32"/>
      <c r="R40" s="32"/>
      <c r="S40" s="32"/>
      <c r="T40" s="32"/>
      <c r="U40" s="32"/>
      <c r="V40" s="32"/>
      <c r="W40" s="32"/>
      <c r="X40" s="32"/>
    </row>
    <row r="41" spans="1:24" ht="3.75" customHeight="1">
      <c r="A41" s="31"/>
      <c r="B41" s="35"/>
      <c r="C41" s="35"/>
      <c r="D41" s="32"/>
      <c r="E41" s="32"/>
      <c r="F41" s="32"/>
      <c r="G41" s="32"/>
      <c r="H41" s="32"/>
      <c r="I41" s="32"/>
      <c r="J41" s="32"/>
      <c r="K41" s="32"/>
      <c r="L41" s="32"/>
      <c r="M41" s="32"/>
      <c r="N41" s="32"/>
      <c r="O41" s="32"/>
      <c r="P41" s="32"/>
      <c r="Q41" s="32"/>
      <c r="R41" s="32"/>
      <c r="S41" s="32"/>
      <c r="T41" s="32"/>
      <c r="U41" s="32"/>
      <c r="V41" s="32"/>
      <c r="W41" s="32"/>
      <c r="X41" s="32"/>
    </row>
    <row r="42" spans="1:24" ht="30.75" customHeight="1">
      <c r="A42" s="31"/>
      <c r="B42" s="35"/>
      <c r="C42" s="427" t="s">
        <v>100</v>
      </c>
      <c r="D42" s="428"/>
      <c r="E42" s="428"/>
      <c r="F42" s="428"/>
      <c r="G42" s="428"/>
      <c r="H42" s="428"/>
      <c r="I42" s="428"/>
      <c r="J42" s="428"/>
      <c r="K42" s="428"/>
      <c r="L42" s="428"/>
      <c r="M42" s="428"/>
      <c r="N42" s="428"/>
      <c r="O42" s="428"/>
      <c r="P42" s="428"/>
      <c r="Q42" s="428"/>
      <c r="R42" s="428"/>
      <c r="S42" s="428"/>
      <c r="T42" s="429"/>
      <c r="U42" s="429"/>
      <c r="V42" s="429"/>
      <c r="W42" s="31"/>
      <c r="X42" s="31"/>
    </row>
    <row r="43" spans="1:24" ht="3" customHeight="1">
      <c r="A43" s="31"/>
      <c r="B43" s="35"/>
      <c r="C43" s="32"/>
      <c r="D43" s="32"/>
      <c r="E43" s="32"/>
      <c r="F43" s="32"/>
      <c r="G43" s="32"/>
      <c r="H43" s="32"/>
      <c r="I43" s="32"/>
      <c r="J43" s="32"/>
      <c r="K43" s="32"/>
      <c r="L43" s="32"/>
      <c r="M43" s="32"/>
      <c r="N43" s="32"/>
      <c r="O43" s="32"/>
      <c r="P43" s="32"/>
      <c r="Q43" s="32"/>
      <c r="R43" s="32"/>
      <c r="S43" s="32"/>
      <c r="T43" s="32"/>
      <c r="U43" s="32"/>
      <c r="V43" s="32"/>
      <c r="W43" s="32"/>
      <c r="X43" s="32"/>
    </row>
    <row r="44" spans="1:24" ht="29.25" customHeight="1">
      <c r="A44" s="31"/>
      <c r="B44" s="35"/>
      <c r="C44" s="427" t="s">
        <v>101</v>
      </c>
      <c r="D44" s="428"/>
      <c r="E44" s="428"/>
      <c r="F44" s="428"/>
      <c r="G44" s="428"/>
      <c r="H44" s="428"/>
      <c r="I44" s="428"/>
      <c r="J44" s="428"/>
      <c r="K44" s="428"/>
      <c r="L44" s="428"/>
      <c r="M44" s="428"/>
      <c r="N44" s="428"/>
      <c r="O44" s="428"/>
      <c r="P44" s="428"/>
      <c r="Q44" s="428"/>
      <c r="R44" s="428"/>
      <c r="S44" s="428"/>
      <c r="T44" s="429"/>
      <c r="U44" s="429"/>
      <c r="V44" s="429"/>
      <c r="W44" s="31"/>
      <c r="X44" s="31"/>
    </row>
    <row r="45" spans="1:24" ht="3" customHeight="1">
      <c r="A45" s="31"/>
      <c r="B45" s="35"/>
      <c r="C45" s="32"/>
      <c r="D45" s="32"/>
      <c r="E45" s="32"/>
      <c r="F45" s="32"/>
      <c r="G45" s="32"/>
      <c r="H45" s="32"/>
      <c r="I45" s="32"/>
      <c r="J45" s="32"/>
      <c r="K45" s="32"/>
      <c r="L45" s="32"/>
      <c r="M45" s="32"/>
      <c r="N45" s="32"/>
      <c r="O45" s="32"/>
      <c r="P45" s="32"/>
      <c r="Q45" s="32"/>
      <c r="R45" s="32"/>
      <c r="S45" s="32"/>
      <c r="T45" s="32"/>
      <c r="U45" s="32"/>
      <c r="V45" s="32"/>
      <c r="W45" s="32"/>
      <c r="X45" s="32"/>
    </row>
    <row r="46" spans="1:24" ht="16.5" customHeight="1">
      <c r="A46" s="31"/>
      <c r="B46" s="35"/>
      <c r="C46" s="429" t="s">
        <v>128</v>
      </c>
      <c r="D46" s="429"/>
      <c r="E46" s="429"/>
      <c r="F46" s="429"/>
      <c r="G46" s="429"/>
      <c r="H46" s="429"/>
      <c r="I46" s="429"/>
      <c r="J46" s="429"/>
      <c r="K46" s="429"/>
      <c r="L46" s="429"/>
      <c r="M46" s="429"/>
      <c r="N46" s="429"/>
      <c r="O46" s="429"/>
      <c r="P46" s="429"/>
      <c r="Q46" s="429"/>
      <c r="R46" s="429"/>
      <c r="S46" s="429"/>
      <c r="T46" s="429"/>
      <c r="U46" s="429"/>
      <c r="V46" s="429"/>
      <c r="W46" s="31"/>
      <c r="X46" s="31"/>
    </row>
    <row r="47" spans="1:24" ht="4.5" customHeight="1">
      <c r="A47" s="31"/>
      <c r="B47" s="35"/>
      <c r="C47" s="32"/>
      <c r="D47" s="32"/>
      <c r="E47" s="32"/>
      <c r="F47" s="32"/>
      <c r="G47" s="32"/>
      <c r="H47" s="32"/>
      <c r="I47" s="32"/>
      <c r="J47" s="32"/>
      <c r="K47" s="32"/>
      <c r="L47" s="32"/>
      <c r="M47" s="32"/>
      <c r="N47" s="32"/>
      <c r="O47" s="32"/>
      <c r="P47" s="32"/>
      <c r="Q47" s="32"/>
      <c r="R47" s="32"/>
      <c r="S47" s="32"/>
      <c r="T47" s="32"/>
      <c r="U47" s="32"/>
      <c r="V47" s="32"/>
      <c r="W47" s="32"/>
      <c r="X47" s="32"/>
    </row>
    <row r="48" spans="1:24" ht="16.5" customHeight="1">
      <c r="A48" s="31"/>
      <c r="B48" s="35"/>
      <c r="C48" s="429" t="s">
        <v>383</v>
      </c>
      <c r="D48" s="429"/>
      <c r="E48" s="429"/>
      <c r="F48" s="429"/>
      <c r="G48" s="429"/>
      <c r="H48" s="429"/>
      <c r="I48" s="429"/>
      <c r="J48" s="429"/>
      <c r="K48" s="429"/>
      <c r="L48" s="429"/>
      <c r="M48" s="429"/>
      <c r="N48" s="429"/>
      <c r="O48" s="429"/>
      <c r="P48" s="429"/>
      <c r="Q48" s="429"/>
      <c r="R48" s="429"/>
      <c r="S48" s="429"/>
      <c r="T48" s="429"/>
      <c r="U48" s="429"/>
      <c r="V48" s="429"/>
      <c r="W48" s="31"/>
      <c r="X48" s="31"/>
    </row>
    <row r="49" spans="3:25" ht="12">
      <c r="D49" s="31"/>
      <c r="E49" s="31"/>
      <c r="F49" s="31"/>
      <c r="G49" s="31"/>
      <c r="H49" s="31"/>
      <c r="I49" s="31"/>
      <c r="J49" s="31"/>
      <c r="K49" s="31"/>
      <c r="L49" s="31"/>
      <c r="M49" s="31"/>
      <c r="N49" s="31"/>
      <c r="O49" s="31"/>
      <c r="P49" s="31"/>
      <c r="Q49" s="31"/>
      <c r="R49" s="31"/>
      <c r="S49" s="31"/>
      <c r="T49" s="31"/>
      <c r="U49" s="31"/>
      <c r="V49" s="31"/>
      <c r="W49" s="31"/>
    </row>
    <row r="50" spans="3:25" ht="12">
      <c r="D50" s="31"/>
      <c r="E50" s="31"/>
      <c r="F50" s="31"/>
      <c r="G50" s="31"/>
      <c r="H50" s="31"/>
      <c r="I50" s="31"/>
      <c r="J50" s="31"/>
      <c r="K50" s="31"/>
      <c r="L50" s="31"/>
      <c r="M50" s="31"/>
      <c r="N50" s="31"/>
      <c r="O50" s="31"/>
      <c r="P50" s="31"/>
      <c r="Q50" s="31"/>
      <c r="R50" s="31"/>
      <c r="S50" s="31"/>
      <c r="T50" s="31"/>
      <c r="U50" s="31"/>
      <c r="V50" s="31"/>
      <c r="W50" s="31"/>
    </row>
    <row r="51" spans="3:25" ht="12">
      <c r="C51" s="1" t="s">
        <v>614</v>
      </c>
      <c r="D51" s="31"/>
      <c r="E51" s="31"/>
      <c r="F51" s="31"/>
      <c r="G51" s="31"/>
      <c r="H51" s="31"/>
      <c r="I51" s="31"/>
      <c r="J51" s="31"/>
      <c r="K51" s="31"/>
      <c r="L51" s="31"/>
      <c r="N51" s="31"/>
      <c r="O51" s="31"/>
      <c r="P51" s="31"/>
      <c r="Q51" s="31"/>
      <c r="R51" s="31"/>
      <c r="S51" s="31"/>
      <c r="T51" s="31"/>
      <c r="U51" s="31"/>
      <c r="V51" s="31"/>
      <c r="W51" s="31"/>
    </row>
    <row r="52" spans="3:25" ht="12.75" thickBot="1">
      <c r="C52" s="1" t="s">
        <v>15</v>
      </c>
      <c r="D52" s="31"/>
      <c r="E52" s="31" t="s">
        <v>16</v>
      </c>
      <c r="F52" s="31"/>
      <c r="G52" s="31" t="s">
        <v>17</v>
      </c>
      <c r="I52" s="31" t="s">
        <v>18</v>
      </c>
      <c r="K52" s="31"/>
      <c r="L52" s="31"/>
      <c r="M52" s="31" t="s">
        <v>19</v>
      </c>
      <c r="N52" s="31"/>
      <c r="P52" s="31" t="s">
        <v>20</v>
      </c>
      <c r="Q52" s="31"/>
      <c r="R52" s="31" t="s">
        <v>21</v>
      </c>
      <c r="T52" s="31"/>
      <c r="V52" s="31"/>
      <c r="W52" s="31"/>
      <c r="Y52" s="1" t="s">
        <v>615</v>
      </c>
    </row>
    <row r="53" spans="3:25" s="3" customFormat="1" ht="17.25" customHeight="1" thickBot="1">
      <c r="C53" s="220" t="str">
        <f>IF(COUNTA(表!$I$35)=0,"",SUBTOTAL(3,$C$10:$C$25))</f>
        <v/>
      </c>
      <c r="D53" s="221"/>
      <c r="E53" s="424" t="str">
        <f>IF(COUNTA(表!$I$35)=0,"",SUBTOTAL(3,$E$10:$F$25))</f>
        <v/>
      </c>
      <c r="F53" s="424"/>
      <c r="G53" s="424" t="str">
        <f>IF(COUNTA(表!$I$35)=0,"",SUBTOTAL(3,$G$10:$H$25))</f>
        <v/>
      </c>
      <c r="H53" s="424"/>
      <c r="I53" s="424" t="str">
        <f>IF(COUNTA(表!$I$35)=0,"",SUBTOTAL(3,$I$10:$M$25))</f>
        <v/>
      </c>
      <c r="J53" s="424"/>
      <c r="K53" s="424"/>
      <c r="L53" s="424"/>
      <c r="M53" s="424" t="str">
        <f>IF(COUNTA(表!$I$35)=0,"",SUBTOTAL(3,$N$10:$O$25))</f>
        <v/>
      </c>
      <c r="N53" s="424"/>
      <c r="O53" s="424"/>
      <c r="P53" s="424" t="str">
        <f>IF(COUNTA(表!$I$35)=0,"",SUBTOTAL(3,$P$10:$Q$25))</f>
        <v/>
      </c>
      <c r="Q53" s="424"/>
      <c r="R53" s="424" t="str">
        <f>IF(COUNTA(表!$I$35)=0,"",SUBTOTAL(3,$R$10:$S$25))</f>
        <v/>
      </c>
      <c r="S53" s="425"/>
      <c r="T53" s="222"/>
      <c r="U53" s="222"/>
      <c r="V53" s="433"/>
      <c r="W53" s="433"/>
      <c r="X53" s="222"/>
      <c r="Y53" s="237" t="str">
        <f>IF(OR(C53&lt;&gt;E53,C53&lt;&gt;G53,C53&lt;&gt;I53,C53&lt;&gt;M53,C53&lt;&gt;P53,C53&lt;&gt;R53,SUM($Y$10:$Y$25)&gt;=1),1,"")</f>
        <v/>
      </c>
    </row>
    <row r="55" spans="3:25" ht="18.75" customHeight="1" thickBot="1"/>
    <row r="56" spans="3:25" ht="18.75" customHeight="1" thickBot="1">
      <c r="M56" s="434">
        <f ca="1">SUMIF($I$10:$M$25,$M$57,$N$10:$O$25)</f>
        <v>0</v>
      </c>
      <c r="N56" s="435"/>
      <c r="O56" s="436"/>
      <c r="P56" s="1" t="s">
        <v>616</v>
      </c>
    </row>
    <row r="57" spans="3:25" ht="18.75" customHeight="1">
      <c r="J57" s="422"/>
      <c r="K57" s="422"/>
      <c r="M57" s="423">
        <f>表!AU2</f>
        <v>2025</v>
      </c>
      <c r="N57" s="423"/>
      <c r="O57" s="423"/>
      <c r="P57" t="s">
        <v>617</v>
      </c>
      <c r="Q57"/>
    </row>
  </sheetData>
  <sheetProtection algorithmName="SHA-512" hashValue="RyjSjzMS3FBJUFQabS+H+dmp2kZJePbi5+Nicy75uGHHgYwgD6yevD3g3ZCKdoH7dU4btEqpnzMlGjwTmrbyrA==" saltValue="LXpA+xjmFvs3BXmxAQY6Xg==" spinCount="100000" sheet="1" selectLockedCells="1"/>
  <mergeCells count="156">
    <mergeCell ref="V25:W25"/>
    <mergeCell ref="P14:Q14"/>
    <mergeCell ref="R14:S14"/>
    <mergeCell ref="V14:W14"/>
    <mergeCell ref="P15:Q15"/>
    <mergeCell ref="R15:S15"/>
    <mergeCell ref="V15:W15"/>
    <mergeCell ref="N25:O25"/>
    <mergeCell ref="T25:U25"/>
    <mergeCell ref="P25:Q25"/>
    <mergeCell ref="R25:S25"/>
    <mergeCell ref="N16:O16"/>
    <mergeCell ref="T16:U16"/>
    <mergeCell ref="P18:Q18"/>
    <mergeCell ref="R18:S18"/>
    <mergeCell ref="T18:U18"/>
    <mergeCell ref="V18:W18"/>
    <mergeCell ref="T24:U24"/>
    <mergeCell ref="V24:W24"/>
    <mergeCell ref="P13:Q13"/>
    <mergeCell ref="R13:S13"/>
    <mergeCell ref="V13:W13"/>
    <mergeCell ref="T13:U13"/>
    <mergeCell ref="P12:Q12"/>
    <mergeCell ref="P16:Q16"/>
    <mergeCell ref="R16:S16"/>
    <mergeCell ref="G15:H15"/>
    <mergeCell ref="N14:O14"/>
    <mergeCell ref="T14:U14"/>
    <mergeCell ref="V16:W16"/>
    <mergeCell ref="N15:O15"/>
    <mergeCell ref="T15:U15"/>
    <mergeCell ref="G16:H16"/>
    <mergeCell ref="V12:W12"/>
    <mergeCell ref="N13:O13"/>
    <mergeCell ref="E25:F25"/>
    <mergeCell ref="E10:F10"/>
    <mergeCell ref="E11:F11"/>
    <mergeCell ref="E12:F12"/>
    <mergeCell ref="E13:F13"/>
    <mergeCell ref="E14:F14"/>
    <mergeCell ref="G13:H13"/>
    <mergeCell ref="G14:H14"/>
    <mergeCell ref="N12:O12"/>
    <mergeCell ref="G11:H11"/>
    <mergeCell ref="G12:H12"/>
    <mergeCell ref="N11:O11"/>
    <mergeCell ref="G25:H25"/>
    <mergeCell ref="I25:M25"/>
    <mergeCell ref="I16:M16"/>
    <mergeCell ref="I13:M13"/>
    <mergeCell ref="I14:M14"/>
    <mergeCell ref="I15:M15"/>
    <mergeCell ref="G18:H18"/>
    <mergeCell ref="I18:M18"/>
    <mergeCell ref="E15:F15"/>
    <mergeCell ref="E16:F16"/>
    <mergeCell ref="E19:F19"/>
    <mergeCell ref="G19:H19"/>
    <mergeCell ref="A1:W2"/>
    <mergeCell ref="B5:V6"/>
    <mergeCell ref="I11:M11"/>
    <mergeCell ref="I12:M12"/>
    <mergeCell ref="P9:Q9"/>
    <mergeCell ref="R9:S9"/>
    <mergeCell ref="P10:Q10"/>
    <mergeCell ref="R10:S10"/>
    <mergeCell ref="J8:M8"/>
    <mergeCell ref="V10:W10"/>
    <mergeCell ref="T10:U10"/>
    <mergeCell ref="N10:O10"/>
    <mergeCell ref="G10:H10"/>
    <mergeCell ref="R11:S11"/>
    <mergeCell ref="V11:W11"/>
    <mergeCell ref="T12:U12"/>
    <mergeCell ref="R12:S12"/>
    <mergeCell ref="P11:Q11"/>
    <mergeCell ref="T11:U11"/>
    <mergeCell ref="I9:M9"/>
    <mergeCell ref="I10:M10"/>
    <mergeCell ref="E9:F9"/>
    <mergeCell ref="W8:W9"/>
    <mergeCell ref="B4:Z4"/>
    <mergeCell ref="G17:H17"/>
    <mergeCell ref="E17:F17"/>
    <mergeCell ref="I17:M17"/>
    <mergeCell ref="N17:O17"/>
    <mergeCell ref="P17:Q17"/>
    <mergeCell ref="R17:S17"/>
    <mergeCell ref="T17:U17"/>
    <mergeCell ref="V17:W17"/>
    <mergeCell ref="E18:F18"/>
    <mergeCell ref="I19:M19"/>
    <mergeCell ref="N19:O19"/>
    <mergeCell ref="P19:Q19"/>
    <mergeCell ref="R19:S19"/>
    <mergeCell ref="T19:U19"/>
    <mergeCell ref="V19:W19"/>
    <mergeCell ref="N18:O18"/>
    <mergeCell ref="R22:S22"/>
    <mergeCell ref="T20:U20"/>
    <mergeCell ref="G20:H20"/>
    <mergeCell ref="I20:M20"/>
    <mergeCell ref="N20:O20"/>
    <mergeCell ref="P20:Q20"/>
    <mergeCell ref="V20:W20"/>
    <mergeCell ref="E21:F21"/>
    <mergeCell ref="G21:H21"/>
    <mergeCell ref="I21:M21"/>
    <mergeCell ref="N21:O21"/>
    <mergeCell ref="P21:Q21"/>
    <mergeCell ref="R21:S21"/>
    <mergeCell ref="T21:U21"/>
    <mergeCell ref="V21:W21"/>
    <mergeCell ref="E20:F20"/>
    <mergeCell ref="R20:S20"/>
    <mergeCell ref="E24:F24"/>
    <mergeCell ref="G24:H24"/>
    <mergeCell ref="I24:M24"/>
    <mergeCell ref="N24:O24"/>
    <mergeCell ref="P24:Q24"/>
    <mergeCell ref="R24:S24"/>
    <mergeCell ref="T22:U22"/>
    <mergeCell ref="V22:W22"/>
    <mergeCell ref="E23:F23"/>
    <mergeCell ref="G23:H23"/>
    <mergeCell ref="I23:M23"/>
    <mergeCell ref="N23:O23"/>
    <mergeCell ref="P23:Q23"/>
    <mergeCell ref="R23:S23"/>
    <mergeCell ref="T23:U23"/>
    <mergeCell ref="V23:W23"/>
    <mergeCell ref="E22:F22"/>
    <mergeCell ref="G22:H22"/>
    <mergeCell ref="I22:M22"/>
    <mergeCell ref="N22:O22"/>
    <mergeCell ref="P22:Q22"/>
    <mergeCell ref="J57:K57"/>
    <mergeCell ref="M57:O57"/>
    <mergeCell ref="M53:O53"/>
    <mergeCell ref="G53:H53"/>
    <mergeCell ref="I53:L53"/>
    <mergeCell ref="E53:F53"/>
    <mergeCell ref="R53:S53"/>
    <mergeCell ref="E27:H27"/>
    <mergeCell ref="P53:Q53"/>
    <mergeCell ref="C42:V42"/>
    <mergeCell ref="C44:V44"/>
    <mergeCell ref="C46:V46"/>
    <mergeCell ref="C35:V35"/>
    <mergeCell ref="C29:U29"/>
    <mergeCell ref="C33:S33"/>
    <mergeCell ref="N27:W27"/>
    <mergeCell ref="V53:W53"/>
    <mergeCell ref="M56:O56"/>
    <mergeCell ref="C48:V48"/>
  </mergeCells>
  <phoneticPr fontId="4"/>
  <pageMargins left="0.39370078740157483" right="0.39370078740157483" top="0.35433070866141736" bottom="0.27559055118110237" header="0.47244094488188981" footer="0.27559055118110237"/>
  <pageSetup paperSize="9" scale="90"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E6E95389-2921-45C7-9D1B-3CF9C49504DF}">
          <x14:formula1>
            <xm:f>コード表!$H$15:$H$17</xm:f>
          </x14:formula1>
          <xm:sqref>G10:H25</xm:sqref>
        </x14:dataValidation>
        <x14:dataValidation type="list" allowBlank="1" showInputMessage="1" showErrorMessage="1" xr:uid="{E378CA34-A3CD-4754-9F27-21549B8C3227}">
          <x14:formula1>
            <xm:f>コード表!$H$9:$H$12</xm:f>
          </x14:formula1>
          <xm:sqref>C10:C25</xm:sqref>
        </x14:dataValidation>
        <x14:dataValidation type="list" allowBlank="1" showInputMessage="1" showErrorMessage="1" xr:uid="{34C947FC-E52F-44AB-AC39-069E12CD7C84}">
          <x14:formula1>
            <xm:f>コード表!$H$20:$H$21</xm:f>
          </x14:formula1>
          <xm:sqref>T10:U25</xm:sqref>
        </x14:dataValidation>
        <x14:dataValidation type="list" allowBlank="1" showInputMessage="1" showErrorMessage="1" xr:uid="{FE4E699E-F5C7-41CD-BAD8-5C63C0881632}">
          <x14:formula1>
            <xm:f>コード表!$H$24:$H$25</xm:f>
          </x14:formula1>
          <xm:sqref>V10:W25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49"/>
  <sheetViews>
    <sheetView showGridLines="0" view="pageBreakPreview" zoomScaleNormal="100" zoomScaleSheetLayoutView="100" workbookViewId="0">
      <selection activeCell="H12" sqref="H12:I12"/>
    </sheetView>
  </sheetViews>
  <sheetFormatPr defaultColWidth="6.5" defaultRowHeight="18.75" customHeight="1" outlineLevelRow="1"/>
  <cols>
    <col min="1" max="1" width="3.625" style="1" customWidth="1"/>
    <col min="2" max="2" width="2.5" style="1" customWidth="1"/>
    <col min="3" max="3" width="5.125" style="1" customWidth="1"/>
    <col min="4" max="4" width="27.125" style="1" customWidth="1"/>
    <col min="5" max="5" width="3.75" style="1" customWidth="1"/>
    <col min="6" max="6" width="11" style="1" customWidth="1"/>
    <col min="7" max="7" width="4.875" style="1" customWidth="1"/>
    <col min="8" max="8" width="10.25" style="1" customWidth="1"/>
    <col min="9" max="9" width="17.375" style="1" customWidth="1"/>
    <col min="10" max="10" width="4" style="1" customWidth="1"/>
    <col min="11" max="12" width="1.875" style="1" customWidth="1"/>
    <col min="13" max="13" width="2" style="1" customWidth="1"/>
    <col min="14" max="15" width="2.625" style="1" customWidth="1"/>
    <col min="16" max="16" width="1.25" style="1" customWidth="1"/>
    <col min="17" max="18" width="3.875" style="1" customWidth="1"/>
    <col min="19" max="19" width="6.25" style="1" customWidth="1"/>
    <col min="20" max="20" width="4" style="1" customWidth="1"/>
    <col min="21" max="21" width="9.75" style="1" customWidth="1"/>
    <col min="22" max="22" width="3.875" style="1" customWidth="1"/>
    <col min="23" max="23" width="11.375" style="1" customWidth="1"/>
    <col min="24" max="25" width="2.875" style="1" customWidth="1"/>
    <col min="26" max="16384" width="6.5" style="1"/>
  </cols>
  <sheetData>
    <row r="1" spans="1:41" ht="10.5" customHeight="1">
      <c r="A1" s="485"/>
      <c r="B1" s="486"/>
      <c r="C1" s="486"/>
      <c r="D1" s="486"/>
      <c r="E1" s="486"/>
      <c r="F1" s="486"/>
      <c r="G1" s="486"/>
      <c r="H1" s="486"/>
      <c r="I1" s="486"/>
      <c r="J1" s="486"/>
      <c r="K1" s="486"/>
      <c r="L1" s="486"/>
      <c r="M1" s="486"/>
      <c r="N1" s="486"/>
      <c r="O1" s="486"/>
      <c r="P1" s="486"/>
      <c r="Q1" s="486"/>
      <c r="R1" s="486"/>
      <c r="S1" s="486"/>
      <c r="T1" s="486"/>
      <c r="U1" s="486"/>
      <c r="V1" s="486"/>
      <c r="W1" s="486"/>
      <c r="X1" s="486"/>
      <c r="Y1" s="193"/>
    </row>
    <row r="2" spans="1:41" ht="22.5" customHeight="1">
      <c r="B2" s="469" t="str">
        <f>"第４表　木質バイオマスエネルギーを利用したボイラーの利用動向について（調査期間：令和 "&amp;表!$T$5&amp;" 年１月～令和 "&amp;表!$T$5&amp;" 年12月末）"</f>
        <v>第４表　木質バイオマスエネルギーを利用したボイラーの利用動向について（調査期間：令和 7 年１月～令和 7 年12月末）</v>
      </c>
      <c r="C2" s="469"/>
      <c r="D2" s="469"/>
      <c r="E2" s="469"/>
      <c r="F2" s="469"/>
      <c r="G2" s="469"/>
      <c r="H2" s="469"/>
      <c r="I2" s="469"/>
      <c r="J2" s="469"/>
      <c r="K2" s="469"/>
      <c r="L2" s="469"/>
      <c r="M2" s="469"/>
      <c r="N2" s="469"/>
      <c r="O2" s="469"/>
      <c r="P2" s="469"/>
      <c r="Q2" s="469"/>
      <c r="R2" s="469"/>
      <c r="S2" s="469"/>
      <c r="T2" s="469"/>
      <c r="U2" s="469"/>
      <c r="V2" s="469"/>
      <c r="W2" s="469"/>
      <c r="X2" s="60"/>
      <c r="Y2" s="60"/>
      <c r="AA2" s="487"/>
      <c r="AB2" s="487"/>
      <c r="AC2" s="487"/>
      <c r="AD2" s="487"/>
      <c r="AE2" s="487"/>
      <c r="AF2" s="487"/>
      <c r="AG2" s="487"/>
      <c r="AH2" s="487"/>
      <c r="AI2" s="487"/>
      <c r="AJ2" s="487"/>
      <c r="AK2" s="487"/>
      <c r="AL2" s="487"/>
      <c r="AM2" s="487"/>
      <c r="AN2" s="487"/>
      <c r="AO2" s="487"/>
    </row>
    <row r="3" spans="1:41" ht="15" customHeight="1">
      <c r="B3" s="488" t="s">
        <v>307</v>
      </c>
      <c r="C3" s="489"/>
      <c r="D3" s="489"/>
      <c r="E3" s="489"/>
      <c r="F3" s="489"/>
      <c r="G3" s="489"/>
      <c r="H3" s="489"/>
      <c r="I3" s="489"/>
      <c r="J3" s="489"/>
      <c r="K3" s="489"/>
      <c r="L3" s="489"/>
      <c r="M3" s="489"/>
      <c r="N3" s="489"/>
      <c r="O3" s="489"/>
      <c r="P3" s="489"/>
      <c r="Q3" s="489"/>
      <c r="R3" s="489"/>
      <c r="S3" s="489"/>
      <c r="T3" s="489"/>
      <c r="U3" s="489"/>
      <c r="V3" s="489"/>
      <c r="W3" s="489"/>
      <c r="X3" s="71"/>
      <c r="Y3" s="71"/>
      <c r="Z3"/>
    </row>
    <row r="4" spans="1:41" ht="15.75" customHeight="1" thickBot="1">
      <c r="B4" s="489"/>
      <c r="C4" s="489"/>
      <c r="D4" s="489"/>
      <c r="E4" s="489"/>
      <c r="F4" s="489"/>
      <c r="G4" s="489"/>
      <c r="H4" s="489"/>
      <c r="I4" s="489"/>
      <c r="J4" s="489"/>
      <c r="K4" s="489"/>
      <c r="L4" s="489"/>
      <c r="M4" s="489"/>
      <c r="N4" s="489"/>
      <c r="O4" s="489"/>
      <c r="P4" s="489"/>
      <c r="Q4" s="489"/>
      <c r="R4" s="489"/>
      <c r="S4" s="489"/>
      <c r="T4" s="489"/>
      <c r="U4" s="489"/>
      <c r="V4" s="489"/>
      <c r="W4" s="489"/>
      <c r="X4" s="71"/>
      <c r="Y4" s="71"/>
      <c r="Z4"/>
    </row>
    <row r="5" spans="1:41" ht="33" customHeight="1">
      <c r="B5" s="73"/>
      <c r="C5" s="27" t="s">
        <v>308</v>
      </c>
      <c r="D5" s="125" t="s">
        <v>309</v>
      </c>
      <c r="E5" s="27" t="s">
        <v>310</v>
      </c>
      <c r="F5" s="125" t="s">
        <v>42</v>
      </c>
      <c r="G5" s="27" t="s">
        <v>311</v>
      </c>
      <c r="H5" s="490" t="s">
        <v>23</v>
      </c>
      <c r="I5" s="491"/>
      <c r="J5" s="126" t="s">
        <v>312</v>
      </c>
      <c r="K5" s="492" t="s">
        <v>88</v>
      </c>
      <c r="L5" s="492"/>
      <c r="M5" s="492"/>
      <c r="N5" s="492"/>
      <c r="O5" s="492"/>
      <c r="P5" s="493"/>
      <c r="Q5" s="29" t="s">
        <v>313</v>
      </c>
      <c r="R5" s="492" t="s">
        <v>40</v>
      </c>
      <c r="S5" s="493"/>
      <c r="T5" s="126" t="s">
        <v>314</v>
      </c>
      <c r="U5" s="125" t="s">
        <v>25</v>
      </c>
      <c r="V5" s="29" t="s">
        <v>315</v>
      </c>
      <c r="W5" s="28" t="s">
        <v>82</v>
      </c>
      <c r="X5"/>
      <c r="Y5"/>
      <c r="Z5" s="1" t="s">
        <v>620</v>
      </c>
    </row>
    <row r="6" spans="1:41" ht="22.5" customHeight="1" thickBot="1">
      <c r="B6"/>
      <c r="C6" s="86"/>
      <c r="D6" s="87" t="s">
        <v>68</v>
      </c>
      <c r="E6" s="494" t="s">
        <v>316</v>
      </c>
      <c r="F6" s="495"/>
      <c r="G6" s="21"/>
      <c r="H6" s="88" t="s">
        <v>67</v>
      </c>
      <c r="I6" s="89"/>
      <c r="J6" s="305" t="s">
        <v>11</v>
      </c>
      <c r="K6" s="305"/>
      <c r="L6" s="305"/>
      <c r="M6" s="305"/>
      <c r="N6" s="305"/>
      <c r="O6" s="305"/>
      <c r="P6" s="305"/>
      <c r="Q6" s="496"/>
      <c r="R6" s="497"/>
      <c r="S6" s="498"/>
      <c r="T6" s="305" t="s">
        <v>12</v>
      </c>
      <c r="U6" s="305"/>
      <c r="V6" s="499" t="s">
        <v>13</v>
      </c>
      <c r="W6" s="500"/>
      <c r="X6"/>
      <c r="Y6"/>
      <c r="Z6" s="1" t="s">
        <v>15</v>
      </c>
      <c r="AA6" s="1" t="s">
        <v>17</v>
      </c>
    </row>
    <row r="7" spans="1:41" ht="25.5" customHeight="1">
      <c r="A7" s="11"/>
      <c r="B7" s="11"/>
      <c r="C7" s="109"/>
      <c r="D7" s="110"/>
      <c r="E7" s="501"/>
      <c r="F7" s="502"/>
      <c r="G7" s="150"/>
      <c r="H7" s="503"/>
      <c r="I7" s="504"/>
      <c r="J7" s="505"/>
      <c r="K7" s="505"/>
      <c r="L7" s="505"/>
      <c r="M7" s="505"/>
      <c r="N7" s="505"/>
      <c r="O7" s="505"/>
      <c r="P7" s="505"/>
      <c r="Q7" s="506"/>
      <c r="R7" s="507"/>
      <c r="S7" s="508"/>
      <c r="T7" s="509"/>
      <c r="U7" s="510"/>
      <c r="V7" s="509"/>
      <c r="W7" s="511"/>
      <c r="X7"/>
      <c r="Y7"/>
      <c r="Z7" s="238" t="str">
        <f>IF(AND($C7="オ",COUNTA($D7)=0),1,"")</f>
        <v/>
      </c>
      <c r="AA7" s="239" t="str">
        <f>IF(AND($G7="ケ",COUNTA($H7)=0),1,"")</f>
        <v/>
      </c>
      <c r="AB7" s="239">
        <f>SUM(Z7:AA7)</f>
        <v>0</v>
      </c>
    </row>
    <row r="8" spans="1:41" ht="25.5" customHeight="1">
      <c r="A8" s="11"/>
      <c r="B8" s="11"/>
      <c r="C8" s="111"/>
      <c r="D8" s="112"/>
      <c r="E8" s="512"/>
      <c r="F8" s="513"/>
      <c r="G8" s="151"/>
      <c r="H8" s="514"/>
      <c r="I8" s="515"/>
      <c r="J8" s="516"/>
      <c r="K8" s="517"/>
      <c r="L8" s="517"/>
      <c r="M8" s="517"/>
      <c r="N8" s="517"/>
      <c r="O8" s="517"/>
      <c r="P8" s="518"/>
      <c r="Q8" s="519"/>
      <c r="R8" s="520"/>
      <c r="S8" s="521"/>
      <c r="T8" s="522"/>
      <c r="U8" s="523"/>
      <c r="V8" s="522"/>
      <c r="W8" s="524"/>
      <c r="X8"/>
      <c r="Y8"/>
      <c r="Z8" s="240" t="str">
        <f t="shared" ref="Z8:Z26" si="0">IF(AND($C8="オ",COUNTA($D8)=0),1,"")</f>
        <v/>
      </c>
      <c r="AA8" s="241" t="str">
        <f t="shared" ref="AA8:AA26" si="1">IF(AND($G8="ケ",COUNTA($H8)=0),1,"")</f>
        <v/>
      </c>
      <c r="AB8" s="241">
        <f t="shared" ref="AB8:AB26" si="2">SUM(Z8:AA8)</f>
        <v>0</v>
      </c>
    </row>
    <row r="9" spans="1:41" ht="25.5" customHeight="1">
      <c r="A9" s="11"/>
      <c r="B9" s="11"/>
      <c r="C9" s="111"/>
      <c r="D9" s="112"/>
      <c r="E9" s="512"/>
      <c r="F9" s="513"/>
      <c r="G9" s="151"/>
      <c r="H9" s="514"/>
      <c r="I9" s="515"/>
      <c r="J9" s="516"/>
      <c r="K9" s="517"/>
      <c r="L9" s="517"/>
      <c r="M9" s="517"/>
      <c r="N9" s="517"/>
      <c r="O9" s="517"/>
      <c r="P9" s="518"/>
      <c r="Q9" s="519"/>
      <c r="R9" s="520"/>
      <c r="S9" s="521"/>
      <c r="T9" s="522"/>
      <c r="U9" s="523"/>
      <c r="V9" s="522"/>
      <c r="W9" s="524"/>
      <c r="X9"/>
      <c r="Y9"/>
      <c r="Z9" s="240" t="str">
        <f t="shared" si="0"/>
        <v/>
      </c>
      <c r="AA9" s="241" t="str">
        <f t="shared" si="1"/>
        <v/>
      </c>
      <c r="AB9" s="241">
        <f t="shared" si="2"/>
        <v>0</v>
      </c>
    </row>
    <row r="10" spans="1:41" ht="25.5" customHeight="1">
      <c r="B10"/>
      <c r="C10" s="111"/>
      <c r="D10" s="112"/>
      <c r="E10" s="512"/>
      <c r="F10" s="513"/>
      <c r="G10" s="151"/>
      <c r="H10" s="514"/>
      <c r="I10" s="515"/>
      <c r="J10" s="516"/>
      <c r="K10" s="517"/>
      <c r="L10" s="517"/>
      <c r="M10" s="517"/>
      <c r="N10" s="517"/>
      <c r="O10" s="517"/>
      <c r="P10" s="518"/>
      <c r="Q10" s="519"/>
      <c r="R10" s="520"/>
      <c r="S10" s="521"/>
      <c r="T10" s="522"/>
      <c r="U10" s="523"/>
      <c r="V10" s="522"/>
      <c r="W10" s="524"/>
      <c r="X10"/>
      <c r="Y10"/>
      <c r="Z10" s="240" t="str">
        <f t="shared" si="0"/>
        <v/>
      </c>
      <c r="AA10" s="241" t="str">
        <f t="shared" si="1"/>
        <v/>
      </c>
      <c r="AB10" s="241">
        <f t="shared" si="2"/>
        <v>0</v>
      </c>
    </row>
    <row r="11" spans="1:41" ht="25.5" customHeight="1">
      <c r="B11"/>
      <c r="C11" s="111"/>
      <c r="D11" s="112"/>
      <c r="E11" s="512"/>
      <c r="F11" s="513"/>
      <c r="G11" s="151"/>
      <c r="H11" s="514"/>
      <c r="I11" s="515"/>
      <c r="J11" s="516"/>
      <c r="K11" s="517"/>
      <c r="L11" s="517"/>
      <c r="M11" s="517"/>
      <c r="N11" s="517"/>
      <c r="O11" s="517"/>
      <c r="P11" s="518"/>
      <c r="Q11" s="519"/>
      <c r="R11" s="520"/>
      <c r="S11" s="521"/>
      <c r="T11" s="522"/>
      <c r="U11" s="523"/>
      <c r="V11" s="522"/>
      <c r="W11" s="524"/>
      <c r="X11"/>
      <c r="Y11"/>
      <c r="Z11" s="240" t="str">
        <f t="shared" si="0"/>
        <v/>
      </c>
      <c r="AA11" s="241" t="str">
        <f t="shared" si="1"/>
        <v/>
      </c>
      <c r="AB11" s="241">
        <f t="shared" si="2"/>
        <v>0</v>
      </c>
    </row>
    <row r="12" spans="1:41" ht="25.5" customHeight="1">
      <c r="B12"/>
      <c r="C12" s="111"/>
      <c r="D12" s="112"/>
      <c r="E12" s="512"/>
      <c r="F12" s="513"/>
      <c r="G12" s="151"/>
      <c r="H12" s="514"/>
      <c r="I12" s="515"/>
      <c r="J12" s="516"/>
      <c r="K12" s="517"/>
      <c r="L12" s="517"/>
      <c r="M12" s="517"/>
      <c r="N12" s="517"/>
      <c r="O12" s="517"/>
      <c r="P12" s="518"/>
      <c r="Q12" s="519"/>
      <c r="R12" s="520"/>
      <c r="S12" s="521"/>
      <c r="T12" s="522"/>
      <c r="U12" s="523"/>
      <c r="V12" s="522"/>
      <c r="W12" s="524"/>
      <c r="X12"/>
      <c r="Y12"/>
      <c r="Z12" s="240" t="str">
        <f t="shared" si="0"/>
        <v/>
      </c>
      <c r="AA12" s="241" t="str">
        <f t="shared" si="1"/>
        <v/>
      </c>
      <c r="AB12" s="241">
        <f t="shared" si="2"/>
        <v>0</v>
      </c>
    </row>
    <row r="13" spans="1:41" ht="25.5" customHeight="1">
      <c r="B13"/>
      <c r="C13" s="111"/>
      <c r="D13" s="112"/>
      <c r="E13" s="512"/>
      <c r="F13" s="513"/>
      <c r="G13" s="151"/>
      <c r="H13" s="514"/>
      <c r="I13" s="515"/>
      <c r="J13" s="516"/>
      <c r="K13" s="517"/>
      <c r="L13" s="517"/>
      <c r="M13" s="517"/>
      <c r="N13" s="517"/>
      <c r="O13" s="517"/>
      <c r="P13" s="518"/>
      <c r="Q13" s="519"/>
      <c r="R13" s="520"/>
      <c r="S13" s="521"/>
      <c r="T13" s="522"/>
      <c r="U13" s="523"/>
      <c r="V13" s="522"/>
      <c r="W13" s="524"/>
      <c r="X13"/>
      <c r="Y13"/>
      <c r="Z13" s="240" t="str">
        <f t="shared" si="0"/>
        <v/>
      </c>
      <c r="AA13" s="241" t="str">
        <f t="shared" si="1"/>
        <v/>
      </c>
      <c r="AB13" s="241">
        <f t="shared" si="2"/>
        <v>0</v>
      </c>
    </row>
    <row r="14" spans="1:41" ht="25.5" customHeight="1">
      <c r="B14"/>
      <c r="C14" s="111"/>
      <c r="D14" s="112"/>
      <c r="E14" s="512"/>
      <c r="F14" s="513"/>
      <c r="G14" s="151"/>
      <c r="H14" s="514"/>
      <c r="I14" s="515"/>
      <c r="J14" s="516"/>
      <c r="K14" s="517"/>
      <c r="L14" s="517"/>
      <c r="M14" s="517"/>
      <c r="N14" s="517"/>
      <c r="O14" s="517"/>
      <c r="P14" s="518"/>
      <c r="Q14" s="519"/>
      <c r="R14" s="520"/>
      <c r="S14" s="521"/>
      <c r="T14" s="522"/>
      <c r="U14" s="523"/>
      <c r="V14" s="522"/>
      <c r="W14" s="524"/>
      <c r="X14"/>
      <c r="Y14"/>
      <c r="Z14" s="240" t="str">
        <f t="shared" si="0"/>
        <v/>
      </c>
      <c r="AA14" s="241" t="str">
        <f t="shared" si="1"/>
        <v/>
      </c>
      <c r="AB14" s="241">
        <f t="shared" si="2"/>
        <v>0</v>
      </c>
    </row>
    <row r="15" spans="1:41" ht="25.5" customHeight="1">
      <c r="B15"/>
      <c r="C15" s="111"/>
      <c r="D15" s="112"/>
      <c r="E15" s="512"/>
      <c r="F15" s="513"/>
      <c r="G15" s="151"/>
      <c r="H15" s="514"/>
      <c r="I15" s="515"/>
      <c r="J15" s="516"/>
      <c r="K15" s="517"/>
      <c r="L15" s="517"/>
      <c r="M15" s="517"/>
      <c r="N15" s="517"/>
      <c r="O15" s="517"/>
      <c r="P15" s="518"/>
      <c r="Q15" s="519"/>
      <c r="R15" s="520"/>
      <c r="S15" s="521"/>
      <c r="T15" s="522"/>
      <c r="U15" s="523"/>
      <c r="V15" s="522"/>
      <c r="W15" s="524"/>
      <c r="X15"/>
      <c r="Y15"/>
      <c r="Z15" s="240" t="str">
        <f t="shared" si="0"/>
        <v/>
      </c>
      <c r="AA15" s="241" t="str">
        <f t="shared" si="1"/>
        <v/>
      </c>
      <c r="AB15" s="241">
        <f t="shared" si="2"/>
        <v>0</v>
      </c>
    </row>
    <row r="16" spans="1:41" ht="25.5" customHeight="1" thickBot="1">
      <c r="B16"/>
      <c r="C16" s="114"/>
      <c r="D16" s="115"/>
      <c r="E16" s="525"/>
      <c r="F16" s="526"/>
      <c r="G16" s="152"/>
      <c r="H16" s="527"/>
      <c r="I16" s="528"/>
      <c r="J16" s="529"/>
      <c r="K16" s="530"/>
      <c r="L16" s="530"/>
      <c r="M16" s="530"/>
      <c r="N16" s="530"/>
      <c r="O16" s="530"/>
      <c r="P16" s="531"/>
      <c r="Q16" s="532"/>
      <c r="R16" s="533"/>
      <c r="S16" s="534"/>
      <c r="T16" s="535"/>
      <c r="U16" s="536"/>
      <c r="V16" s="535"/>
      <c r="W16" s="536"/>
      <c r="X16"/>
      <c r="Y16"/>
      <c r="Z16" s="240" t="str">
        <f t="shared" si="0"/>
        <v/>
      </c>
      <c r="AA16" s="241" t="str">
        <f t="shared" si="1"/>
        <v/>
      </c>
      <c r="AB16" s="241">
        <f t="shared" si="2"/>
        <v>0</v>
      </c>
    </row>
    <row r="17" spans="1:28" ht="25.5" hidden="1" customHeight="1" outlineLevel="1">
      <c r="A17" s="11"/>
      <c r="B17" s="11"/>
      <c r="C17" s="127"/>
      <c r="D17" s="128"/>
      <c r="E17" s="537"/>
      <c r="F17" s="538"/>
      <c r="G17" s="129"/>
      <c r="H17" s="539"/>
      <c r="I17" s="540"/>
      <c r="J17" s="541"/>
      <c r="K17" s="541"/>
      <c r="L17" s="541"/>
      <c r="M17" s="541"/>
      <c r="N17" s="541"/>
      <c r="O17" s="541"/>
      <c r="P17" s="541"/>
      <c r="Q17" s="542"/>
      <c r="R17" s="543"/>
      <c r="S17" s="544"/>
      <c r="T17" s="543"/>
      <c r="U17" s="543"/>
      <c r="V17" s="542"/>
      <c r="W17" s="544"/>
      <c r="X17"/>
      <c r="Y17"/>
      <c r="Z17" s="240" t="str">
        <f t="shared" si="0"/>
        <v/>
      </c>
      <c r="AA17" s="241" t="str">
        <f t="shared" si="1"/>
        <v/>
      </c>
      <c r="AB17" s="241">
        <f t="shared" si="2"/>
        <v>0</v>
      </c>
    </row>
    <row r="18" spans="1:28" ht="25.5" hidden="1" customHeight="1" outlineLevel="1">
      <c r="A18" s="11"/>
      <c r="B18" s="11"/>
      <c r="C18" s="111"/>
      <c r="D18" s="112"/>
      <c r="E18" s="545"/>
      <c r="F18" s="546"/>
      <c r="G18" s="113"/>
      <c r="H18" s="514"/>
      <c r="I18" s="515"/>
      <c r="J18" s="547"/>
      <c r="K18" s="547"/>
      <c r="L18" s="547"/>
      <c r="M18" s="547"/>
      <c r="N18" s="547"/>
      <c r="O18" s="547"/>
      <c r="P18" s="547"/>
      <c r="Q18" s="519"/>
      <c r="R18" s="520"/>
      <c r="S18" s="521"/>
      <c r="T18" s="520"/>
      <c r="U18" s="520"/>
      <c r="V18" s="519"/>
      <c r="W18" s="521"/>
      <c r="X18"/>
      <c r="Y18"/>
      <c r="Z18" s="240" t="str">
        <f t="shared" si="0"/>
        <v/>
      </c>
      <c r="AA18" s="241" t="str">
        <f t="shared" si="1"/>
        <v/>
      </c>
      <c r="AB18" s="241">
        <f t="shared" si="2"/>
        <v>0</v>
      </c>
    </row>
    <row r="19" spans="1:28" ht="25.5" hidden="1" customHeight="1" outlineLevel="1">
      <c r="A19" s="11"/>
      <c r="B19" s="11"/>
      <c r="C19" s="111"/>
      <c r="D19" s="112"/>
      <c r="E19" s="545"/>
      <c r="F19" s="546"/>
      <c r="G19" s="113"/>
      <c r="H19" s="514"/>
      <c r="I19" s="515"/>
      <c r="J19" s="547"/>
      <c r="K19" s="547"/>
      <c r="L19" s="547"/>
      <c r="M19" s="547"/>
      <c r="N19" s="547"/>
      <c r="O19" s="547"/>
      <c r="P19" s="547"/>
      <c r="Q19" s="519"/>
      <c r="R19" s="520"/>
      <c r="S19" s="521"/>
      <c r="T19" s="520"/>
      <c r="U19" s="520"/>
      <c r="V19" s="519"/>
      <c r="W19" s="521"/>
      <c r="X19"/>
      <c r="Y19"/>
      <c r="Z19" s="240" t="str">
        <f t="shared" si="0"/>
        <v/>
      </c>
      <c r="AA19" s="241" t="str">
        <f t="shared" si="1"/>
        <v/>
      </c>
      <c r="AB19" s="241">
        <f t="shared" si="2"/>
        <v>0</v>
      </c>
    </row>
    <row r="20" spans="1:28" ht="25.5" hidden="1" customHeight="1" outlineLevel="1">
      <c r="B20"/>
      <c r="C20" s="111"/>
      <c r="D20" s="112"/>
      <c r="E20" s="545"/>
      <c r="F20" s="546"/>
      <c r="G20" s="113"/>
      <c r="H20" s="514"/>
      <c r="I20" s="515"/>
      <c r="J20" s="547"/>
      <c r="K20" s="547"/>
      <c r="L20" s="547"/>
      <c r="M20" s="547"/>
      <c r="N20" s="547"/>
      <c r="O20" s="547"/>
      <c r="P20" s="547"/>
      <c r="Q20" s="519"/>
      <c r="R20" s="520"/>
      <c r="S20" s="521"/>
      <c r="T20" s="520"/>
      <c r="U20" s="520"/>
      <c r="V20" s="519"/>
      <c r="W20" s="521"/>
      <c r="X20"/>
      <c r="Y20"/>
      <c r="Z20" s="240" t="str">
        <f t="shared" si="0"/>
        <v/>
      </c>
      <c r="AA20" s="241" t="str">
        <f t="shared" si="1"/>
        <v/>
      </c>
      <c r="AB20" s="241">
        <f t="shared" si="2"/>
        <v>0</v>
      </c>
    </row>
    <row r="21" spans="1:28" ht="25.5" hidden="1" customHeight="1" outlineLevel="1">
      <c r="B21"/>
      <c r="C21" s="111"/>
      <c r="D21" s="112"/>
      <c r="E21" s="545"/>
      <c r="F21" s="546"/>
      <c r="G21" s="113"/>
      <c r="H21" s="514"/>
      <c r="I21" s="515"/>
      <c r="J21" s="547"/>
      <c r="K21" s="547"/>
      <c r="L21" s="547"/>
      <c r="M21" s="547"/>
      <c r="N21" s="547"/>
      <c r="O21" s="547"/>
      <c r="P21" s="547"/>
      <c r="Q21" s="519"/>
      <c r="R21" s="520"/>
      <c r="S21" s="521"/>
      <c r="T21" s="520"/>
      <c r="U21" s="520"/>
      <c r="V21" s="519"/>
      <c r="W21" s="521"/>
      <c r="X21"/>
      <c r="Y21"/>
      <c r="Z21" s="240" t="str">
        <f t="shared" si="0"/>
        <v/>
      </c>
      <c r="AA21" s="241" t="str">
        <f t="shared" si="1"/>
        <v/>
      </c>
      <c r="AB21" s="241">
        <f t="shared" si="2"/>
        <v>0</v>
      </c>
    </row>
    <row r="22" spans="1:28" ht="25.5" hidden="1" customHeight="1" outlineLevel="1">
      <c r="B22"/>
      <c r="C22" s="111"/>
      <c r="D22" s="112"/>
      <c r="E22" s="545"/>
      <c r="F22" s="546"/>
      <c r="G22" s="113"/>
      <c r="H22" s="514"/>
      <c r="I22" s="515"/>
      <c r="J22" s="547"/>
      <c r="K22" s="547"/>
      <c r="L22" s="547"/>
      <c r="M22" s="547"/>
      <c r="N22" s="547"/>
      <c r="O22" s="547"/>
      <c r="P22" s="547"/>
      <c r="Q22" s="519"/>
      <c r="R22" s="520"/>
      <c r="S22" s="521"/>
      <c r="T22" s="520"/>
      <c r="U22" s="520"/>
      <c r="V22" s="519"/>
      <c r="W22" s="521"/>
      <c r="X22"/>
      <c r="Y22"/>
      <c r="Z22" s="240" t="str">
        <f t="shared" si="0"/>
        <v/>
      </c>
      <c r="AA22" s="241" t="str">
        <f t="shared" si="1"/>
        <v/>
      </c>
      <c r="AB22" s="241">
        <f t="shared" si="2"/>
        <v>0</v>
      </c>
    </row>
    <row r="23" spans="1:28" ht="25.5" hidden="1" customHeight="1" outlineLevel="1">
      <c r="B23"/>
      <c r="C23" s="111"/>
      <c r="D23" s="112"/>
      <c r="E23" s="545"/>
      <c r="F23" s="546"/>
      <c r="G23" s="113"/>
      <c r="H23" s="514"/>
      <c r="I23" s="515"/>
      <c r="J23" s="547"/>
      <c r="K23" s="547"/>
      <c r="L23" s="547"/>
      <c r="M23" s="547"/>
      <c r="N23" s="547"/>
      <c r="O23" s="547"/>
      <c r="P23" s="547"/>
      <c r="Q23" s="519"/>
      <c r="R23" s="520"/>
      <c r="S23" s="521"/>
      <c r="T23" s="520"/>
      <c r="U23" s="520"/>
      <c r="V23" s="519"/>
      <c r="W23" s="521"/>
      <c r="X23"/>
      <c r="Y23"/>
      <c r="Z23" s="240" t="str">
        <f t="shared" si="0"/>
        <v/>
      </c>
      <c r="AA23" s="241" t="str">
        <f t="shared" si="1"/>
        <v/>
      </c>
      <c r="AB23" s="241">
        <f t="shared" si="2"/>
        <v>0</v>
      </c>
    </row>
    <row r="24" spans="1:28" ht="25.5" hidden="1" customHeight="1" outlineLevel="1">
      <c r="B24"/>
      <c r="C24" s="111"/>
      <c r="D24" s="112"/>
      <c r="E24" s="545"/>
      <c r="F24" s="546"/>
      <c r="G24" s="113"/>
      <c r="H24" s="514"/>
      <c r="I24" s="515"/>
      <c r="J24" s="547"/>
      <c r="K24" s="547"/>
      <c r="L24" s="547"/>
      <c r="M24" s="547"/>
      <c r="N24" s="547"/>
      <c r="O24" s="547"/>
      <c r="P24" s="547"/>
      <c r="Q24" s="519"/>
      <c r="R24" s="520"/>
      <c r="S24" s="521"/>
      <c r="T24" s="520"/>
      <c r="U24" s="520"/>
      <c r="V24" s="519"/>
      <c r="W24" s="521"/>
      <c r="X24"/>
      <c r="Y24"/>
      <c r="Z24" s="240" t="str">
        <f t="shared" si="0"/>
        <v/>
      </c>
      <c r="AA24" s="241" t="str">
        <f t="shared" si="1"/>
        <v/>
      </c>
      <c r="AB24" s="241">
        <f t="shared" si="2"/>
        <v>0</v>
      </c>
    </row>
    <row r="25" spans="1:28" ht="25.5" hidden="1" customHeight="1" outlineLevel="1">
      <c r="B25"/>
      <c r="C25" s="111"/>
      <c r="D25" s="112"/>
      <c r="E25" s="545"/>
      <c r="F25" s="546"/>
      <c r="G25" s="113"/>
      <c r="H25" s="514"/>
      <c r="I25" s="515"/>
      <c r="J25" s="547"/>
      <c r="K25" s="547"/>
      <c r="L25" s="547"/>
      <c r="M25" s="547"/>
      <c r="N25" s="547"/>
      <c r="O25" s="547"/>
      <c r="P25" s="547"/>
      <c r="Q25" s="519"/>
      <c r="R25" s="520"/>
      <c r="S25" s="521"/>
      <c r="T25" s="520"/>
      <c r="U25" s="520"/>
      <c r="V25" s="519"/>
      <c r="W25" s="521"/>
      <c r="X25"/>
      <c r="Y25"/>
      <c r="Z25" s="240" t="str">
        <f t="shared" si="0"/>
        <v/>
      </c>
      <c r="AA25" s="241" t="str">
        <f t="shared" si="1"/>
        <v/>
      </c>
      <c r="AB25" s="241">
        <f t="shared" si="2"/>
        <v>0</v>
      </c>
    </row>
    <row r="26" spans="1:28" ht="25.5" hidden="1" customHeight="1" outlineLevel="1" thickBot="1">
      <c r="B26"/>
      <c r="C26" s="114"/>
      <c r="D26" s="115"/>
      <c r="E26" s="548"/>
      <c r="F26" s="549"/>
      <c r="G26" s="116"/>
      <c r="H26" s="527"/>
      <c r="I26" s="528"/>
      <c r="J26" s="530"/>
      <c r="K26" s="530"/>
      <c r="L26" s="530"/>
      <c r="M26" s="530"/>
      <c r="N26" s="530"/>
      <c r="O26" s="530"/>
      <c r="P26" s="530"/>
      <c r="Q26" s="532"/>
      <c r="R26" s="533"/>
      <c r="S26" s="534"/>
      <c r="T26" s="533"/>
      <c r="U26" s="533"/>
      <c r="V26" s="532"/>
      <c r="W26" s="534"/>
      <c r="X26"/>
      <c r="Y26"/>
      <c r="Z26" s="242" t="str">
        <f t="shared" si="0"/>
        <v/>
      </c>
      <c r="AA26" s="243" t="str">
        <f t="shared" si="1"/>
        <v/>
      </c>
      <c r="AB26" s="243">
        <f t="shared" si="2"/>
        <v>0</v>
      </c>
    </row>
    <row r="27" spans="1:28" ht="6" customHeight="1" collapsed="1">
      <c r="B27"/>
      <c r="C27"/>
      <c r="D27"/>
      <c r="E27"/>
      <c r="F27"/>
      <c r="G27"/>
      <c r="H27"/>
      <c r="I27"/>
      <c r="J27"/>
      <c r="K27"/>
      <c r="L27"/>
      <c r="M27"/>
      <c r="N27"/>
      <c r="O27"/>
      <c r="P27"/>
      <c r="Q27"/>
      <c r="R27"/>
      <c r="S27"/>
      <c r="T27"/>
      <c r="U27"/>
      <c r="V27"/>
      <c r="W27"/>
      <c r="X27"/>
      <c r="Y27"/>
    </row>
    <row r="28" spans="1:28" ht="20.25" customHeight="1">
      <c r="B28" s="11"/>
      <c r="C28"/>
      <c r="D28"/>
      <c r="E28" s="550" t="str">
        <f>IF($Z$46=1,"未入力の箇所があります","")</f>
        <v/>
      </c>
      <c r="F28" s="550"/>
      <c r="G28" s="550"/>
      <c r="H28" s="550"/>
      <c r="I28" s="551" t="str">
        <f>IF(SUM(AB7:AB26)&gt;=1,"①で「オ：その他」又は③で「ケ：その他」を選択した場合は、詳細を記載してください","")</f>
        <v/>
      </c>
      <c r="J28" s="551"/>
      <c r="K28" s="551"/>
      <c r="L28" s="551"/>
      <c r="M28" s="551"/>
      <c r="N28" s="551"/>
      <c r="O28" s="551"/>
      <c r="P28" s="551"/>
      <c r="Q28" s="551"/>
      <c r="R28" s="551"/>
      <c r="S28" s="551"/>
      <c r="T28" s="551"/>
      <c r="U28" s="551"/>
      <c r="V28" s="551"/>
      <c r="W28" s="551"/>
      <c r="X28" s="551"/>
      <c r="Y28" s="194"/>
    </row>
    <row r="29" spans="1:28" ht="18.75" customHeight="1">
      <c r="B29" s="11"/>
      <c r="C29" s="277" t="s">
        <v>96</v>
      </c>
      <c r="D29" s="552"/>
      <c r="E29" s="552"/>
      <c r="F29" s="552"/>
      <c r="G29" s="552"/>
      <c r="H29" s="552"/>
      <c r="I29" s="552"/>
      <c r="J29" s="552"/>
      <c r="K29" s="552"/>
      <c r="L29" s="552"/>
      <c r="M29" s="552"/>
      <c r="N29" s="552"/>
      <c r="O29" s="552"/>
      <c r="P29" s="552"/>
      <c r="Q29" s="552"/>
      <c r="R29" s="552"/>
      <c r="S29" s="552"/>
      <c r="T29" s="552"/>
      <c r="U29" s="552"/>
      <c r="V29" s="552"/>
      <c r="W29" s="552"/>
      <c r="X29" s="552"/>
      <c r="Y29"/>
    </row>
    <row r="30" spans="1:28" ht="18.75" customHeight="1">
      <c r="B30" s="11"/>
      <c r="C30" s="11"/>
      <c r="D30"/>
      <c r="E30"/>
      <c r="F30"/>
      <c r="G30"/>
      <c r="H30"/>
      <c r="I30"/>
      <c r="J30"/>
      <c r="K30"/>
      <c r="L30"/>
      <c r="M30"/>
      <c r="N30"/>
      <c r="O30"/>
      <c r="P30"/>
      <c r="Q30"/>
      <c r="R30"/>
      <c r="S30"/>
      <c r="T30"/>
      <c r="U30"/>
      <c r="V30"/>
      <c r="W30"/>
      <c r="X30"/>
      <c r="Y30"/>
    </row>
    <row r="31" spans="1:28" ht="6.75" customHeight="1">
      <c r="B31"/>
      <c r="C31"/>
      <c r="D31"/>
      <c r="E31"/>
      <c r="F31"/>
      <c r="G31"/>
      <c r="H31"/>
      <c r="I31"/>
      <c r="J31"/>
      <c r="K31"/>
      <c r="L31"/>
      <c r="M31"/>
      <c r="N31"/>
      <c r="O31"/>
      <c r="P31"/>
      <c r="Q31"/>
      <c r="R31"/>
      <c r="S31"/>
      <c r="T31"/>
      <c r="U31"/>
      <c r="V31"/>
      <c r="W31"/>
      <c r="X31"/>
      <c r="Y31"/>
    </row>
    <row r="32" spans="1:28" ht="18.75" customHeight="1">
      <c r="B32" s="11"/>
      <c r="C32" s="277" t="s">
        <v>45</v>
      </c>
      <c r="D32" s="552"/>
      <c r="E32" s="552"/>
      <c r="F32" s="552"/>
      <c r="G32" s="552"/>
      <c r="H32" s="552"/>
      <c r="I32" s="552"/>
      <c r="J32" s="552"/>
      <c r="K32" s="552"/>
      <c r="L32" s="552"/>
      <c r="M32" s="552"/>
      <c r="N32" s="552"/>
      <c r="O32" s="552"/>
      <c r="P32" s="552"/>
      <c r="Q32" s="552"/>
      <c r="R32" s="552"/>
      <c r="S32" s="552"/>
      <c r="T32" s="552"/>
      <c r="U32" s="552"/>
      <c r="V32" s="552"/>
      <c r="W32" s="552"/>
      <c r="X32" s="552"/>
      <c r="Y32"/>
    </row>
    <row r="33" spans="2:26" ht="23.25" customHeight="1">
      <c r="B33" s="90"/>
      <c r="C33" s="276" t="s">
        <v>394</v>
      </c>
      <c r="D33" s="276"/>
      <c r="E33" s="276"/>
      <c r="F33" s="276"/>
      <c r="G33" s="276"/>
      <c r="H33" s="276"/>
      <c r="I33" s="276"/>
      <c r="J33" s="276"/>
      <c r="K33" s="276"/>
      <c r="L33" s="276"/>
      <c r="M33" s="276"/>
      <c r="N33" s="276"/>
      <c r="O33" s="276"/>
      <c r="P33" s="276"/>
      <c r="Q33" s="276"/>
      <c r="R33" s="276"/>
      <c r="S33" s="276"/>
      <c r="T33" s="276"/>
      <c r="U33" s="276"/>
      <c r="V33" s="276"/>
      <c r="W33" s="276"/>
      <c r="X33" s="553"/>
      <c r="Y33" s="57"/>
    </row>
    <row r="34" spans="2:26" ht="18.75" customHeight="1">
      <c r="B34" s="11"/>
      <c r="C34" s="19"/>
      <c r="D34" s="19"/>
      <c r="E34" s="19"/>
      <c r="F34" s="19"/>
      <c r="G34" s="19"/>
      <c r="H34" s="19"/>
      <c r="I34" s="19"/>
      <c r="J34" s="19"/>
      <c r="K34" s="19"/>
      <c r="L34" s="19"/>
      <c r="M34" s="19"/>
      <c r="N34" s="19"/>
      <c r="O34" s="19"/>
      <c r="P34" s="19"/>
      <c r="Q34" s="19"/>
      <c r="R34" s="19"/>
      <c r="S34" s="19"/>
      <c r="T34" s="19"/>
      <c r="U34" s="19"/>
      <c r="V34" s="19"/>
      <c r="W34" s="19"/>
      <c r="X34"/>
      <c r="Y34"/>
    </row>
    <row r="35" spans="2:26" ht="20.25" customHeight="1">
      <c r="B35"/>
      <c r="C35" s="11" t="s">
        <v>396</v>
      </c>
      <c r="D35"/>
      <c r="E35"/>
      <c r="F35"/>
      <c r="G35"/>
      <c r="H35"/>
      <c r="I35"/>
      <c r="J35"/>
      <c r="K35"/>
      <c r="L35"/>
      <c r="M35"/>
      <c r="N35"/>
      <c r="O35"/>
      <c r="P35"/>
      <c r="Q35"/>
      <c r="R35"/>
      <c r="S35"/>
      <c r="T35"/>
      <c r="U35"/>
      <c r="V35"/>
      <c r="W35"/>
      <c r="X35"/>
      <c r="Y35"/>
    </row>
    <row r="36" spans="2:26" ht="16.5" customHeight="1">
      <c r="B36"/>
      <c r="C36" s="74" t="s">
        <v>105</v>
      </c>
      <c r="D36" s="73"/>
      <c r="E36" s="73"/>
      <c r="F36" s="73"/>
      <c r="G36" s="73"/>
      <c r="H36" s="73"/>
      <c r="I36" s="73"/>
      <c r="J36" s="73"/>
      <c r="K36" s="73"/>
      <c r="L36" s="73"/>
      <c r="M36" s="73"/>
      <c r="N36" s="73"/>
      <c r="O36" s="73"/>
      <c r="P36" s="73"/>
      <c r="Q36" s="73"/>
      <c r="R36" s="73"/>
      <c r="S36" s="73"/>
      <c r="T36" s="73"/>
      <c r="U36" s="73"/>
      <c r="V36" s="73"/>
      <c r="W36" s="73"/>
      <c r="X36" s="73"/>
      <c r="Y36" s="73"/>
    </row>
    <row r="37" spans="2:26" ht="4.5" customHeight="1">
      <c r="B37" s="11"/>
      <c r="C37" s="74"/>
      <c r="D37" s="73"/>
      <c r="E37" s="73"/>
      <c r="F37" s="73"/>
      <c r="G37" s="73"/>
      <c r="H37" s="73"/>
      <c r="I37" s="73"/>
      <c r="J37" s="73"/>
      <c r="K37" s="73"/>
      <c r="L37" s="73"/>
      <c r="M37" s="73"/>
      <c r="N37" s="73"/>
      <c r="O37" s="73"/>
      <c r="P37" s="73"/>
      <c r="Q37" s="73"/>
      <c r="R37" s="73"/>
      <c r="S37" s="73"/>
      <c r="T37" s="73"/>
      <c r="U37" s="73"/>
      <c r="V37" s="73"/>
      <c r="W37" s="73"/>
      <c r="X37" s="73"/>
      <c r="Y37" s="73"/>
    </row>
    <row r="38" spans="2:26" ht="18.75" customHeight="1">
      <c r="B38" s="11"/>
      <c r="C38" s="489" t="s">
        <v>106</v>
      </c>
      <c r="D38" s="552"/>
      <c r="E38" s="552"/>
      <c r="F38" s="552"/>
      <c r="G38" s="552"/>
      <c r="H38" s="552"/>
      <c r="I38" s="552"/>
      <c r="J38" s="552"/>
      <c r="K38" s="552"/>
      <c r="L38" s="552"/>
      <c r="M38" s="552"/>
      <c r="N38" s="552"/>
      <c r="O38" s="552"/>
      <c r="P38" s="552"/>
      <c r="Q38" s="552"/>
      <c r="R38" s="552"/>
      <c r="S38" s="552"/>
      <c r="T38" s="552"/>
      <c r="U38" s="552"/>
      <c r="V38" s="552"/>
      <c r="W38" s="552"/>
      <c r="X38" s="552"/>
      <c r="Y38"/>
    </row>
    <row r="39" spans="2:26" ht="4.5" customHeight="1">
      <c r="B39" s="11"/>
      <c r="C39" s="74"/>
      <c r="D39" s="73"/>
      <c r="E39" s="73"/>
      <c r="F39" s="73"/>
      <c r="G39" s="73"/>
      <c r="H39" s="73"/>
      <c r="I39" s="73"/>
      <c r="J39" s="73"/>
      <c r="K39" s="73"/>
      <c r="L39" s="73"/>
      <c r="M39" s="73"/>
      <c r="N39" s="73"/>
      <c r="O39" s="73"/>
      <c r="P39" s="73"/>
      <c r="Q39" s="73"/>
      <c r="R39" s="73"/>
      <c r="S39" s="73"/>
      <c r="T39" s="73"/>
      <c r="U39" s="73"/>
      <c r="V39" s="73"/>
      <c r="W39" s="73"/>
      <c r="X39" s="73"/>
      <c r="Y39" s="73"/>
    </row>
    <row r="40" spans="2:26" ht="28.5" customHeight="1">
      <c r="B40" s="11"/>
      <c r="C40" s="554" t="s">
        <v>107</v>
      </c>
      <c r="D40" s="489"/>
      <c r="E40" s="489"/>
      <c r="F40" s="489"/>
      <c r="G40" s="489"/>
      <c r="H40" s="489"/>
      <c r="I40" s="489"/>
      <c r="J40" s="489"/>
      <c r="K40" s="489"/>
      <c r="L40" s="489"/>
      <c r="M40" s="489"/>
      <c r="N40" s="489"/>
      <c r="O40" s="489"/>
      <c r="P40" s="489"/>
      <c r="Q40" s="489"/>
      <c r="R40" s="489"/>
      <c r="S40" s="489"/>
      <c r="T40" s="489"/>
      <c r="U40" s="489"/>
      <c r="V40" s="489"/>
      <c r="W40" s="489"/>
      <c r="X40" s="555"/>
      <c r="Y40" s="73"/>
    </row>
    <row r="41" spans="2:26" ht="4.5" customHeight="1">
      <c r="B41" s="11"/>
      <c r="C41" s="73"/>
      <c r="D41" s="73"/>
      <c r="E41" s="73"/>
      <c r="F41" s="73"/>
      <c r="G41" s="73"/>
      <c r="H41" s="73"/>
      <c r="I41" s="73"/>
      <c r="J41" s="73"/>
      <c r="K41" s="73"/>
      <c r="L41" s="73"/>
      <c r="M41" s="73"/>
      <c r="N41" s="73"/>
      <c r="O41" s="73"/>
      <c r="P41" s="73"/>
      <c r="Q41" s="73"/>
      <c r="R41" s="73"/>
      <c r="S41" s="73"/>
      <c r="T41" s="73"/>
      <c r="U41" s="73"/>
      <c r="V41" s="73"/>
      <c r="W41" s="73"/>
      <c r="X41" s="73"/>
      <c r="Y41" s="73"/>
    </row>
    <row r="42" spans="2:26" ht="27.75" customHeight="1">
      <c r="B42" s="11"/>
      <c r="C42" s="554" t="s">
        <v>317</v>
      </c>
      <c r="D42" s="489"/>
      <c r="E42" s="489"/>
      <c r="F42" s="489"/>
      <c r="G42" s="489"/>
      <c r="H42" s="489"/>
      <c r="I42" s="489"/>
      <c r="J42" s="489"/>
      <c r="K42" s="489"/>
      <c r="L42" s="489"/>
      <c r="M42" s="489"/>
      <c r="N42" s="489"/>
      <c r="O42" s="489"/>
      <c r="P42" s="489"/>
      <c r="Q42" s="489"/>
      <c r="R42" s="489"/>
      <c r="S42" s="489"/>
      <c r="T42" s="489"/>
      <c r="U42" s="489"/>
      <c r="V42" s="489"/>
      <c r="W42" s="489"/>
      <c r="X42" s="555"/>
      <c r="Y42" s="73"/>
    </row>
    <row r="43" spans="2:26" ht="17.25" customHeight="1">
      <c r="B43" s="11"/>
      <c r="C43" s="52"/>
      <c r="D43" s="52"/>
      <c r="E43" s="52"/>
      <c r="F43" s="52"/>
      <c r="G43" s="52"/>
      <c r="H43" s="52"/>
      <c r="I43" s="52"/>
      <c r="J43" s="52"/>
      <c r="K43" s="52"/>
      <c r="L43" s="52"/>
      <c r="M43" s="52"/>
      <c r="N43" s="52"/>
      <c r="O43" s="52"/>
      <c r="P43" s="52"/>
      <c r="Q43" s="52"/>
      <c r="R43" s="52"/>
      <c r="S43" s="52"/>
      <c r="T43" s="52"/>
      <c r="U43" s="52"/>
      <c r="V43" s="52"/>
      <c r="W43" s="52"/>
      <c r="X43" s="52"/>
      <c r="Y43" s="52"/>
    </row>
    <row r="44" spans="2:26" ht="17.25" customHeight="1">
      <c r="B44" s="11"/>
      <c r="C44" s="1" t="s">
        <v>614</v>
      </c>
      <c r="D44" s="52"/>
      <c r="E44" s="52"/>
      <c r="F44" s="52"/>
      <c r="G44" s="52"/>
      <c r="H44" s="52"/>
      <c r="I44" s="52"/>
      <c r="J44" s="52"/>
      <c r="K44" s="52"/>
      <c r="L44" s="52"/>
      <c r="M44" s="52"/>
      <c r="N44" s="52"/>
      <c r="O44" s="52"/>
      <c r="P44" s="52"/>
      <c r="Q44" s="52"/>
      <c r="R44" s="52"/>
      <c r="S44" s="52"/>
      <c r="T44" s="52"/>
      <c r="U44" s="52"/>
      <c r="V44" s="52"/>
      <c r="W44" s="52"/>
      <c r="X44" s="52"/>
      <c r="Y44" s="52"/>
    </row>
    <row r="45" spans="2:26" ht="17.25" customHeight="1" thickBot="1">
      <c r="B45" s="11"/>
      <c r="C45" s="1" t="s">
        <v>618</v>
      </c>
      <c r="D45" s="52"/>
      <c r="E45" s="1" t="s">
        <v>621</v>
      </c>
      <c r="G45" s="1" t="s">
        <v>619</v>
      </c>
      <c r="J45" s="1" t="s">
        <v>622</v>
      </c>
      <c r="Q45" s="1" t="s">
        <v>623</v>
      </c>
      <c r="T45" s="1" t="s">
        <v>624</v>
      </c>
      <c r="U45" s="52"/>
      <c r="V45" s="52"/>
      <c r="W45" s="1" t="s">
        <v>625</v>
      </c>
      <c r="X45" s="52"/>
      <c r="Y45" s="52"/>
      <c r="Z45" s="1" t="s">
        <v>615</v>
      </c>
    </row>
    <row r="46" spans="2:26" ht="20.25" customHeight="1" thickBot="1">
      <c r="C46" s="223" t="str">
        <f>IF(COUNTA(表!$I$35)=0,"",SUBTOTAL(3,$C$7:$C$26))</f>
        <v/>
      </c>
      <c r="D46" s="224"/>
      <c r="E46" s="556" t="str">
        <f>IF(COUNTA(表!$I$35)=0,"",SUBTOTAL(3,$E$7:$F$26))</f>
        <v/>
      </c>
      <c r="F46" s="556"/>
      <c r="G46" s="225" t="str">
        <f>IF(COUNTA(表!$I$35)=0,"",SUBTOTAL(3,$G$7:$G$26))</f>
        <v/>
      </c>
      <c r="H46" s="559"/>
      <c r="I46" s="557"/>
      <c r="J46" s="557" t="str">
        <f>IF(COUNTA(表!$I$35)=0,"",SUBTOTAL(3,$J$7:$P$26))</f>
        <v/>
      </c>
      <c r="K46" s="557"/>
      <c r="L46" s="557"/>
      <c r="M46" s="557"/>
      <c r="N46" s="557"/>
      <c r="O46" s="557"/>
      <c r="P46" s="557"/>
      <c r="Q46" s="556" t="str">
        <f>IF(COUNTA(表!$I$35)=0,"",SUBTOTAL(3,$Q$7:$S$26))</f>
        <v/>
      </c>
      <c r="R46" s="556"/>
      <c r="S46" s="556"/>
      <c r="T46" s="556" t="str">
        <f>IF(COUNTA(表!$I$35)=0,"",SUBTOTAL(3,$T$7:$U$26))</f>
        <v/>
      </c>
      <c r="U46" s="556"/>
      <c r="V46" s="556" t="str">
        <f>IF(COUNTA(表!$I$35)=0,"",SUBTOTAL(3,$V$7:$W$26))</f>
        <v/>
      </c>
      <c r="W46" s="558"/>
      <c r="Z46" s="231" t="str">
        <f>IF(OR($C$46&lt;&gt;$E$46,$C$46&lt;&gt;$G$46,$C$46&lt;&gt;$J$46,$C$46&lt;&gt;$Q$46,$C$46&lt;&gt;$T$46,$C$46&lt;&gt;$V$46,SUM($AB$7:$AB$26)&gt;=1),1,"")</f>
        <v/>
      </c>
    </row>
    <row r="47" spans="2:26" ht="18.75" customHeight="1" thickBot="1"/>
    <row r="48" spans="2:26" ht="18.75" customHeight="1" thickBot="1">
      <c r="Q48" s="481">
        <f ca="1">SUMIF($J$7:$P$26,$Q$49,$Q$7:$S$26)</f>
        <v>0</v>
      </c>
      <c r="R48" s="482"/>
      <c r="S48" s="483"/>
      <c r="T48" s="226" t="s">
        <v>626</v>
      </c>
      <c r="U48" s="52"/>
      <c r="V48" s="52"/>
      <c r="W48" s="52"/>
    </row>
    <row r="49" spans="17:23" ht="18.75" customHeight="1">
      <c r="Q49" s="484">
        <f>表!AU2</f>
        <v>2025</v>
      </c>
      <c r="R49" s="484"/>
      <c r="S49" s="484"/>
      <c r="T49" t="s">
        <v>617</v>
      </c>
      <c r="U49"/>
      <c r="V49" s="52"/>
      <c r="W49" s="52"/>
    </row>
  </sheetData>
  <sheetProtection algorithmName="SHA-512" hashValue="agRIOEWy92ZpSKkDM1UPBI6eATyJFGhKFa/r7k3vkTST0GZtr+flJBde19Etx1VpO73DzdrjBHH/f0br7gCINg==" saltValue="iAbuuynB5issn6gQd7C19g==" spinCount="100000" sheet="1" selectLockedCells="1"/>
  <mergeCells count="148">
    <mergeCell ref="E28:H28"/>
    <mergeCell ref="I28:X28"/>
    <mergeCell ref="C29:X29"/>
    <mergeCell ref="C32:X32"/>
    <mergeCell ref="C33:X33"/>
    <mergeCell ref="C38:X38"/>
    <mergeCell ref="C40:X40"/>
    <mergeCell ref="C42:X42"/>
    <mergeCell ref="E46:F46"/>
    <mergeCell ref="J46:P46"/>
    <mergeCell ref="Q46:S46"/>
    <mergeCell ref="T46:U46"/>
    <mergeCell ref="V46:W46"/>
    <mergeCell ref="H46:I46"/>
    <mergeCell ref="E25:F25"/>
    <mergeCell ref="H25:I25"/>
    <mergeCell ref="J25:P25"/>
    <mergeCell ref="Q25:S25"/>
    <mergeCell ref="T25:U25"/>
    <mergeCell ref="V25:W25"/>
    <mergeCell ref="E26:F26"/>
    <mergeCell ref="H26:I26"/>
    <mergeCell ref="J26:P26"/>
    <mergeCell ref="Q26:S26"/>
    <mergeCell ref="T26:U26"/>
    <mergeCell ref="V26:W26"/>
    <mergeCell ref="E23:F23"/>
    <mergeCell ref="H23:I23"/>
    <mergeCell ref="J23:P23"/>
    <mergeCell ref="Q23:S23"/>
    <mergeCell ref="T23:U23"/>
    <mergeCell ref="V23:W23"/>
    <mergeCell ref="E24:F24"/>
    <mergeCell ref="H24:I24"/>
    <mergeCell ref="J24:P24"/>
    <mergeCell ref="Q24:S24"/>
    <mergeCell ref="T24:U24"/>
    <mergeCell ref="V24:W24"/>
    <mergeCell ref="E21:F21"/>
    <mergeCell ref="H21:I21"/>
    <mergeCell ref="J21:P21"/>
    <mergeCell ref="Q21:S21"/>
    <mergeCell ref="T21:U21"/>
    <mergeCell ref="V21:W21"/>
    <mergeCell ref="E22:F22"/>
    <mergeCell ref="H22:I22"/>
    <mergeCell ref="J22:P22"/>
    <mergeCell ref="Q22:S22"/>
    <mergeCell ref="T22:U22"/>
    <mergeCell ref="V22:W22"/>
    <mergeCell ref="E19:F19"/>
    <mergeCell ref="H19:I19"/>
    <mergeCell ref="J19:P19"/>
    <mergeCell ref="Q19:S19"/>
    <mergeCell ref="T19:U19"/>
    <mergeCell ref="V19:W19"/>
    <mergeCell ref="E20:F20"/>
    <mergeCell ref="H20:I20"/>
    <mergeCell ref="J20:P20"/>
    <mergeCell ref="Q20:S20"/>
    <mergeCell ref="T20:U20"/>
    <mergeCell ref="V20:W20"/>
    <mergeCell ref="E17:F17"/>
    <mergeCell ref="H17:I17"/>
    <mergeCell ref="J17:P17"/>
    <mergeCell ref="Q17:S17"/>
    <mergeCell ref="T17:U17"/>
    <mergeCell ref="V17:W17"/>
    <mergeCell ref="E18:F18"/>
    <mergeCell ref="H18:I18"/>
    <mergeCell ref="J18:P18"/>
    <mergeCell ref="Q18:S18"/>
    <mergeCell ref="T18:U18"/>
    <mergeCell ref="V18:W18"/>
    <mergeCell ref="E15:F15"/>
    <mergeCell ref="H15:I15"/>
    <mergeCell ref="J15:P15"/>
    <mergeCell ref="Q15:S15"/>
    <mergeCell ref="T15:U15"/>
    <mergeCell ref="V15:W15"/>
    <mergeCell ref="E16:F16"/>
    <mergeCell ref="H16:I16"/>
    <mergeCell ref="J16:P16"/>
    <mergeCell ref="Q16:S16"/>
    <mergeCell ref="T16:U16"/>
    <mergeCell ref="V16:W16"/>
    <mergeCell ref="E13:F13"/>
    <mergeCell ref="H13:I13"/>
    <mergeCell ref="J13:P13"/>
    <mergeCell ref="Q13:S13"/>
    <mergeCell ref="T13:U13"/>
    <mergeCell ref="V13:W13"/>
    <mergeCell ref="E14:F14"/>
    <mergeCell ref="H14:I14"/>
    <mergeCell ref="J14:P14"/>
    <mergeCell ref="Q14:S14"/>
    <mergeCell ref="T14:U14"/>
    <mergeCell ref="V14:W14"/>
    <mergeCell ref="E11:F11"/>
    <mergeCell ref="H11:I11"/>
    <mergeCell ref="J11:P11"/>
    <mergeCell ref="Q11:S11"/>
    <mergeCell ref="T11:U11"/>
    <mergeCell ref="V11:W11"/>
    <mergeCell ref="E12:F12"/>
    <mergeCell ref="H12:I12"/>
    <mergeCell ref="J12:P12"/>
    <mergeCell ref="Q12:S12"/>
    <mergeCell ref="T12:U12"/>
    <mergeCell ref="V12:W12"/>
    <mergeCell ref="T8:U8"/>
    <mergeCell ref="V8:W8"/>
    <mergeCell ref="E9:F9"/>
    <mergeCell ref="H9:I9"/>
    <mergeCell ref="J9:P9"/>
    <mergeCell ref="Q9:S9"/>
    <mergeCell ref="T9:U9"/>
    <mergeCell ref="V9:W9"/>
    <mergeCell ref="E10:F10"/>
    <mergeCell ref="H10:I10"/>
    <mergeCell ref="J10:P10"/>
    <mergeCell ref="Q10:S10"/>
    <mergeCell ref="T10:U10"/>
    <mergeCell ref="V10:W10"/>
    <mergeCell ref="Q48:S48"/>
    <mergeCell ref="Q49:S49"/>
    <mergeCell ref="A1:X1"/>
    <mergeCell ref="AA2:AO2"/>
    <mergeCell ref="B3:W4"/>
    <mergeCell ref="H5:I5"/>
    <mergeCell ref="K5:P5"/>
    <mergeCell ref="R5:S5"/>
    <mergeCell ref="B2:W2"/>
    <mergeCell ref="E6:F6"/>
    <mergeCell ref="J6:P6"/>
    <mergeCell ref="Q6:S6"/>
    <mergeCell ref="T6:U6"/>
    <mergeCell ref="V6:W6"/>
    <mergeCell ref="E7:F7"/>
    <mergeCell ref="H7:I7"/>
    <mergeCell ref="J7:P7"/>
    <mergeCell ref="Q7:S7"/>
    <mergeCell ref="T7:U7"/>
    <mergeCell ref="V7:W7"/>
    <mergeCell ref="E8:F8"/>
    <mergeCell ref="H8:I8"/>
    <mergeCell ref="J8:P8"/>
    <mergeCell ref="Q8:S8"/>
  </mergeCells>
  <phoneticPr fontId="4"/>
  <pageMargins left="0.39370078740157483" right="0.39370078740157483" top="0.35433070866141736" bottom="0.27559055118110237" header="0.47244094488188981" footer="0.27559055118110237"/>
  <pageSetup paperSize="9" scale="96"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97A9E56-FC8A-4F42-8A7B-618A0AC34741}">
          <x14:formula1>
            <xm:f>コード表!$H$30:$H$34</xm:f>
          </x14:formula1>
          <xm:sqref>C7:C26</xm:sqref>
        </x14:dataValidation>
        <x14:dataValidation type="list" allowBlank="1" showInputMessage="1" showErrorMessage="1" xr:uid="{6FD1982B-40ED-4E65-82BE-1A11A540DFA3}">
          <x14:formula1>
            <xm:f>コード表!$H$37:$H$46</xm:f>
          </x14:formula1>
          <xm:sqref>G7:G26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J23"/>
  <sheetViews>
    <sheetView showGridLines="0" view="pageBreakPreview" zoomScaleNormal="100" zoomScaleSheetLayoutView="100" workbookViewId="0">
      <selection activeCell="L19" sqref="L19:P19"/>
    </sheetView>
  </sheetViews>
  <sheetFormatPr defaultColWidth="13.375" defaultRowHeight="18.75" customHeight="1"/>
  <cols>
    <col min="1" max="1" width="3" style="1" customWidth="1"/>
    <col min="2" max="2" width="4.625" style="1" customWidth="1"/>
    <col min="3" max="4" width="4" style="1" customWidth="1"/>
    <col min="5" max="6" width="4.125" style="1" customWidth="1"/>
    <col min="7" max="25" width="4" style="1" customWidth="1"/>
    <col min="26" max="26" width="8.5" style="1" customWidth="1"/>
    <col min="27" max="30" width="9.5" style="1" customWidth="1"/>
    <col min="31" max="31" width="6.125" style="1" customWidth="1"/>
    <col min="32" max="36" width="9.5" style="1" customWidth="1"/>
    <col min="37" max="37" width="12" style="1" customWidth="1"/>
    <col min="38" max="38" width="7.125" style="1" customWidth="1"/>
    <col min="39" max="39" width="11" style="1" customWidth="1"/>
    <col min="40" max="40" width="6.625" style="1" customWidth="1"/>
    <col min="41" max="43" width="13.375" style="1"/>
    <col min="44" max="44" width="12.875" style="1" customWidth="1"/>
    <col min="45" max="16384" width="13.375" style="1"/>
  </cols>
  <sheetData>
    <row r="1" spans="1:36" ht="13.5">
      <c r="A1"/>
      <c r="B1"/>
      <c r="C1"/>
      <c r="D1"/>
      <c r="E1"/>
      <c r="F1"/>
      <c r="G1"/>
      <c r="H1"/>
      <c r="I1"/>
      <c r="J1"/>
      <c r="K1"/>
      <c r="L1"/>
      <c r="M1"/>
      <c r="N1"/>
      <c r="O1"/>
      <c r="P1"/>
      <c r="Q1"/>
      <c r="R1"/>
      <c r="S1"/>
      <c r="T1"/>
      <c r="U1"/>
      <c r="V1"/>
      <c r="W1"/>
      <c r="X1"/>
      <c r="Y1"/>
      <c r="Z1"/>
      <c r="AA1"/>
      <c r="AB1"/>
      <c r="AC1"/>
      <c r="AD1"/>
      <c r="AE1"/>
      <c r="AF1" s="11"/>
      <c r="AG1" s="11"/>
      <c r="AH1" s="11"/>
      <c r="AJ1"/>
    </row>
    <row r="2" spans="1:36" ht="23.25" customHeight="1">
      <c r="AB2" s="76"/>
    </row>
    <row r="3" spans="1:36" ht="18.75" customHeight="1">
      <c r="B3" s="389" t="str">
        <f>"第５表　公的補助の活用状況について　（調査期間：令和 "&amp;表!$T$5&amp;" 年１月～令和 "&amp;表!$T$5&amp;" 年12月末）"</f>
        <v>第５表　公的補助の活用状況について　（調査期間：令和 7 年１月～令和 7 年12月末）</v>
      </c>
      <c r="C3" s="389"/>
      <c r="D3" s="389"/>
      <c r="E3" s="389"/>
      <c r="F3" s="389"/>
      <c r="G3" s="389"/>
      <c r="H3" s="389"/>
      <c r="I3" s="389"/>
      <c r="J3" s="389"/>
      <c r="K3" s="389"/>
      <c r="L3" s="389"/>
      <c r="M3" s="389"/>
      <c r="N3" s="389"/>
      <c r="O3" s="389"/>
      <c r="P3" s="389"/>
      <c r="Q3" s="389"/>
      <c r="R3" s="389"/>
      <c r="S3" s="389"/>
      <c r="T3" s="389"/>
      <c r="U3" s="389"/>
      <c r="V3" s="389"/>
      <c r="W3" s="389"/>
      <c r="X3" s="77"/>
      <c r="Y3" s="77"/>
      <c r="Z3" s="78"/>
      <c r="AA3" s="78"/>
      <c r="AB3" s="78"/>
      <c r="AC3" s="78"/>
      <c r="AD3" s="78"/>
      <c r="AE3" s="78"/>
    </row>
    <row r="4" spans="1:36" ht="14.25" customHeight="1">
      <c r="B4" s="26"/>
      <c r="C4" s="26"/>
      <c r="D4" s="26"/>
      <c r="E4" s="61"/>
      <c r="F4" s="61"/>
      <c r="G4" s="61"/>
      <c r="H4" s="61"/>
      <c r="I4" s="61"/>
      <c r="J4" s="61"/>
      <c r="K4" s="61"/>
      <c r="L4" s="61"/>
      <c r="M4" s="61"/>
      <c r="N4" s="61"/>
      <c r="O4" s="61"/>
      <c r="P4" s="61"/>
      <c r="Q4" s="61"/>
      <c r="R4" s="61"/>
      <c r="S4" s="61"/>
      <c r="T4" s="61"/>
      <c r="U4" s="61"/>
      <c r="V4" s="61"/>
      <c r="W4" s="61"/>
      <c r="X4" s="61"/>
      <c r="Y4" s="61"/>
      <c r="Z4" s="61"/>
      <c r="AA4" s="61"/>
      <c r="AB4" s="79"/>
      <c r="AC4" s="61"/>
      <c r="AD4" s="61"/>
    </row>
    <row r="5" spans="1:36" ht="22.5" customHeight="1">
      <c r="B5" s="563" t="s">
        <v>301</v>
      </c>
      <c r="C5" s="563"/>
      <c r="D5" s="563"/>
      <c r="E5" s="563"/>
      <c r="F5" s="563"/>
      <c r="G5" s="563"/>
      <c r="H5" s="563"/>
      <c r="I5" s="563"/>
      <c r="J5" s="563"/>
      <c r="K5" s="563"/>
      <c r="L5" s="563"/>
      <c r="M5" s="563"/>
      <c r="N5" s="563"/>
      <c r="O5" s="563"/>
      <c r="P5" s="563"/>
      <c r="Q5" s="563"/>
      <c r="R5" s="563"/>
      <c r="S5" s="563"/>
      <c r="T5" s="563"/>
      <c r="U5" s="563"/>
      <c r="V5" s="563"/>
      <c r="W5" s="80"/>
      <c r="X5" s="80"/>
      <c r="Y5" s="80"/>
      <c r="Z5" s="80"/>
      <c r="AA5" s="80"/>
      <c r="AB5" s="80"/>
      <c r="AC5" s="80"/>
      <c r="AD5" s="78"/>
    </row>
    <row r="6" spans="1:36" ht="22.5" customHeight="1">
      <c r="B6" s="572" t="str">
        <f>"ボイラーのうち令和 "&amp;表!$T$5&amp;" 年に取得したものについて、ご記入をお願いいたします。"</f>
        <v>ボイラーのうち令和 7 年に取得したものについて、ご記入をお願いいたします。</v>
      </c>
      <c r="C6" s="572"/>
      <c r="D6" s="572"/>
      <c r="E6" s="572"/>
      <c r="F6" s="572"/>
      <c r="G6" s="572"/>
      <c r="H6" s="572"/>
      <c r="I6" s="572"/>
      <c r="J6" s="572"/>
      <c r="K6" s="572"/>
      <c r="L6" s="572"/>
      <c r="M6" s="572"/>
      <c r="N6" s="572"/>
      <c r="O6" s="572"/>
      <c r="P6" s="572"/>
      <c r="Q6" s="572"/>
      <c r="R6" s="572"/>
      <c r="S6" s="572"/>
      <c r="T6" s="572"/>
      <c r="U6" s="572"/>
      <c r="V6" s="572"/>
      <c r="W6" s="572"/>
      <c r="X6" s="80"/>
      <c r="Y6" s="80"/>
      <c r="Z6" s="80"/>
      <c r="AA6" s="80"/>
      <c r="AB6" s="80"/>
      <c r="AC6" s="80"/>
      <c r="AD6" s="78"/>
    </row>
    <row r="7" spans="1:36" ht="24.75" customHeight="1">
      <c r="B7" s="8"/>
      <c r="C7" s="8"/>
      <c r="D7" s="8"/>
      <c r="AB7" s="76"/>
    </row>
    <row r="8" spans="1:36" ht="15" customHeight="1">
      <c r="B8" s="11"/>
      <c r="C8" s="11"/>
      <c r="D8" s="11"/>
      <c r="E8" s="11"/>
      <c r="F8" s="11"/>
      <c r="G8" s="11"/>
      <c r="H8" s="11"/>
      <c r="I8" s="11"/>
      <c r="J8" s="11"/>
      <c r="K8" s="11"/>
      <c r="L8" s="11"/>
      <c r="M8" s="11"/>
      <c r="N8" s="11"/>
      <c r="O8" s="11"/>
      <c r="P8" s="11"/>
      <c r="Q8" s="11"/>
      <c r="R8" s="11"/>
      <c r="S8" s="11"/>
      <c r="T8" s="11"/>
      <c r="U8" s="11"/>
      <c r="V8" s="11"/>
      <c r="W8" s="11"/>
      <c r="X8" s="11"/>
      <c r="Y8" s="11"/>
      <c r="Z8" s="11"/>
      <c r="AA8" s="11"/>
      <c r="AB8" s="7"/>
      <c r="AC8" s="52"/>
      <c r="AD8" s="52"/>
    </row>
    <row r="9" spans="1:36" ht="18.75" customHeight="1">
      <c r="B9" s="277" t="str">
        <f>"（１）令和 "&amp;表!$T$5&amp;" 年に新たに取得した発電機及びボイラーの公的補助金及び交付金の活用の有無"</f>
        <v>（１）令和 7 年に新たに取得した発電機及びボイラーの公的補助金及び交付金の活用の有無</v>
      </c>
      <c r="C9" s="277"/>
      <c r="D9" s="277"/>
      <c r="E9" s="277"/>
      <c r="F9" s="277"/>
      <c r="G9" s="277"/>
      <c r="H9" s="277"/>
      <c r="I9" s="277"/>
      <c r="J9" s="277"/>
      <c r="K9" s="277"/>
      <c r="L9" s="277"/>
      <c r="M9" s="277"/>
      <c r="N9" s="277"/>
      <c r="O9" s="277"/>
      <c r="P9" s="277"/>
      <c r="Q9" s="277"/>
      <c r="R9" s="277"/>
      <c r="S9" s="277"/>
      <c r="T9" s="277"/>
      <c r="U9" s="277"/>
      <c r="V9" s="277"/>
      <c r="W9" s="277"/>
      <c r="X9" s="11"/>
      <c r="Y9" s="11"/>
      <c r="Z9" t="s">
        <v>627</v>
      </c>
      <c r="AA9"/>
      <c r="AB9"/>
      <c r="AC9"/>
      <c r="AD9"/>
      <c r="AE9" s="81"/>
    </row>
    <row r="10" spans="1:36" ht="6.75" customHeight="1" thickBot="1">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52"/>
      <c r="AD10" s="52"/>
    </row>
    <row r="11" spans="1:36" ht="40.5" customHeight="1" thickBot="1">
      <c r="B11" s="107"/>
      <c r="C11" s="108" t="s">
        <v>358</v>
      </c>
      <c r="D11" s="577"/>
      <c r="E11" s="578"/>
      <c r="F11" s="108" t="s">
        <v>359</v>
      </c>
      <c r="G11" s="577"/>
      <c r="H11" s="578"/>
      <c r="I11" s="73" t="s">
        <v>360</v>
      </c>
      <c r="J11" s="81"/>
      <c r="K11" s="81"/>
      <c r="L11" s="81"/>
      <c r="M11" s="81"/>
      <c r="N11" s="81"/>
      <c r="O11" s="81"/>
      <c r="P11" s="81"/>
      <c r="Q11" s="81"/>
      <c r="R11" s="81"/>
      <c r="S11" s="81"/>
      <c r="T11" s="81"/>
      <c r="U11" s="81"/>
      <c r="V11" s="81"/>
      <c r="W11" s="81"/>
      <c r="X11" s="81"/>
      <c r="Y11" s="81"/>
      <c r="Z11" s="244">
        <f>IF($D$11=$G$11,1,"")</f>
        <v>1</v>
      </c>
      <c r="AA11" s="83"/>
      <c r="AB11" s="83"/>
      <c r="AC11" s="83"/>
      <c r="AE11" s="52"/>
    </row>
    <row r="12" spans="1:36" ht="26.25" customHeight="1">
      <c r="B12" s="5"/>
      <c r="C12" s="560" t="str">
        <f>IF($D$11=$G$11, "「有」か「無」のどちらかの○を選択してください","")</f>
        <v>「有」か「無」のどちらかの○を選択してください</v>
      </c>
      <c r="D12" s="560"/>
      <c r="E12" s="560"/>
      <c r="F12" s="560"/>
      <c r="G12" s="560"/>
      <c r="H12" s="560"/>
      <c r="I12" s="560"/>
      <c r="J12" s="560"/>
      <c r="K12" s="560"/>
      <c r="L12" s="560"/>
      <c r="M12" s="560"/>
      <c r="N12" s="560"/>
      <c r="O12" s="560"/>
      <c r="P12" s="560"/>
      <c r="Q12" s="255"/>
      <c r="R12" s="255"/>
      <c r="S12" s="255"/>
      <c r="T12" s="255"/>
      <c r="U12" s="255"/>
      <c r="V12" s="7"/>
      <c r="W12" s="7"/>
      <c r="X12" s="7"/>
      <c r="Y12" s="7"/>
      <c r="AA12" s="7"/>
      <c r="AB12" s="7"/>
      <c r="AC12" s="52"/>
      <c r="AD12" s="52"/>
    </row>
    <row r="13" spans="1:36" ht="18.75" customHeight="1">
      <c r="B13" s="277" t="s">
        <v>84</v>
      </c>
      <c r="C13" s="277"/>
      <c r="D13" s="277"/>
      <c r="E13" s="277"/>
      <c r="F13" s="277"/>
      <c r="G13" s="277"/>
      <c r="H13" s="277"/>
      <c r="I13" s="277"/>
      <c r="J13" s="277"/>
      <c r="K13" s="277"/>
      <c r="L13" s="277"/>
      <c r="M13" s="277"/>
      <c r="N13" s="277"/>
      <c r="O13" s="277"/>
      <c r="P13" s="277"/>
      <c r="Q13" s="277"/>
      <c r="R13" s="277"/>
      <c r="S13" s="277"/>
      <c r="T13" s="277"/>
      <c r="U13" s="277"/>
      <c r="V13" s="277"/>
      <c r="W13" s="277"/>
      <c r="X13" s="277"/>
      <c r="Y13" s="11"/>
      <c r="Z13"/>
      <c r="AA13"/>
      <c r="AB13"/>
      <c r="AC13"/>
      <c r="AD13"/>
    </row>
    <row r="14" spans="1:36" ht="18.75" customHeight="1">
      <c r="B14" s="17" t="s">
        <v>38</v>
      </c>
      <c r="C14" s="17"/>
      <c r="D14" s="17"/>
      <c r="E14" s="17"/>
      <c r="F14" s="11"/>
      <c r="G14" s="11"/>
      <c r="H14" s="11"/>
      <c r="I14" s="11"/>
      <c r="J14" s="11"/>
      <c r="K14" s="11"/>
      <c r="L14" s="11"/>
      <c r="M14" s="11"/>
      <c r="N14" s="11"/>
      <c r="O14" s="11"/>
      <c r="P14" s="11"/>
      <c r="Q14" s="11"/>
      <c r="R14" s="11"/>
      <c r="S14" s="11"/>
      <c r="T14" s="11"/>
      <c r="U14" s="11"/>
      <c r="V14" s="11"/>
      <c r="W14" s="11"/>
      <c r="X14" s="11"/>
      <c r="Y14" s="11"/>
      <c r="Z14" s="11"/>
      <c r="AA14" s="11"/>
      <c r="AB14" s="11"/>
      <c r="AC14" s="52"/>
      <c r="AD14" s="52"/>
    </row>
    <row r="15" spans="1:36" ht="12.75" customHeight="1" thickBot="1">
      <c r="B15" s="10"/>
      <c r="C15" s="10"/>
      <c r="D15" s="10"/>
      <c r="E15" s="7"/>
      <c r="F15" s="7"/>
      <c r="G15" s="7"/>
      <c r="H15" s="7"/>
      <c r="I15" s="7"/>
      <c r="J15" s="7"/>
      <c r="K15" s="7"/>
      <c r="L15" s="7"/>
      <c r="M15" s="7"/>
      <c r="N15" s="7"/>
      <c r="O15" s="7"/>
      <c r="P15" s="7"/>
      <c r="Q15" s="7"/>
      <c r="R15" s="7"/>
      <c r="S15" s="7"/>
      <c r="T15" s="7"/>
      <c r="U15" s="7"/>
      <c r="V15" s="7"/>
      <c r="W15" s="7"/>
      <c r="X15" s="7"/>
      <c r="Y15" s="7"/>
      <c r="Z15" s="7"/>
      <c r="AA15" s="7"/>
      <c r="AB15" s="7"/>
    </row>
    <row r="16" spans="1:36" ht="25.5" customHeight="1" thickBot="1">
      <c r="B16" s="573"/>
      <c r="C16" s="574"/>
      <c r="D16" s="575"/>
      <c r="E16" s="565" t="s">
        <v>10</v>
      </c>
      <c r="F16" s="576"/>
      <c r="G16" s="564" t="s">
        <v>302</v>
      </c>
      <c r="H16" s="565"/>
      <c r="I16" s="565"/>
      <c r="J16" s="565"/>
      <c r="K16" s="565"/>
      <c r="L16" s="564" t="s">
        <v>303</v>
      </c>
      <c r="M16" s="565"/>
      <c r="N16" s="565"/>
      <c r="O16" s="565"/>
      <c r="P16" s="565"/>
      <c r="Q16" s="564" t="s">
        <v>304</v>
      </c>
      <c r="R16" s="565"/>
      <c r="S16" s="565"/>
      <c r="T16" s="565"/>
      <c r="U16" s="576"/>
    </row>
    <row r="17" spans="2:31" ht="28.5" customHeight="1" thickBot="1">
      <c r="B17" s="573"/>
      <c r="C17" s="579" t="s">
        <v>7</v>
      </c>
      <c r="D17" s="290"/>
      <c r="E17" s="580"/>
      <c r="F17" s="581"/>
      <c r="G17" s="496"/>
      <c r="H17" s="497"/>
      <c r="I17" s="497"/>
      <c r="J17" s="497"/>
      <c r="K17" s="497"/>
      <c r="L17" s="496"/>
      <c r="M17" s="497"/>
      <c r="N17" s="497"/>
      <c r="O17" s="497"/>
      <c r="P17" s="497"/>
      <c r="Q17" s="496"/>
      <c r="R17" s="497"/>
      <c r="S17" s="497"/>
      <c r="T17" s="497"/>
      <c r="U17" s="498"/>
      <c r="Z17" s="231" t="str">
        <f>IF(AND($D$11="○", ISBLANK($G$18)=TRUE, ISBLANK($L$18)=TRUE, ISBLANK($Q$18)=TRUE, ISBLANK($G$19)=TRUE, ISBLANK($L$19)=TRUE, ISBLANK($Q$19)=TRUE),1,"")</f>
        <v/>
      </c>
      <c r="AA17" s="4" t="s">
        <v>628</v>
      </c>
      <c r="AE17" s="7"/>
    </row>
    <row r="18" spans="2:31" ht="40.5" customHeight="1" thickBot="1">
      <c r="B18" s="573"/>
      <c r="C18" s="566" t="s">
        <v>305</v>
      </c>
      <c r="D18" s="567"/>
      <c r="E18" s="567"/>
      <c r="F18" s="568"/>
      <c r="G18" s="569"/>
      <c r="H18" s="570"/>
      <c r="I18" s="570"/>
      <c r="J18" s="570"/>
      <c r="K18" s="571"/>
      <c r="L18" s="569"/>
      <c r="M18" s="570"/>
      <c r="N18" s="570"/>
      <c r="O18" s="570"/>
      <c r="P18" s="571"/>
      <c r="Q18" s="569"/>
      <c r="R18" s="570"/>
      <c r="S18" s="570"/>
      <c r="T18" s="570"/>
      <c r="U18" s="571"/>
      <c r="Z18" s="231" t="str">
        <f>IF(AND($G$11="○",SUM(G18:U19)&gt;=1),1,"")</f>
        <v/>
      </c>
      <c r="AA18" s="4" t="s">
        <v>669</v>
      </c>
    </row>
    <row r="19" spans="2:31" ht="40.5" customHeight="1" thickBot="1">
      <c r="B19" s="573"/>
      <c r="C19" s="566" t="s">
        <v>306</v>
      </c>
      <c r="D19" s="567"/>
      <c r="E19" s="567"/>
      <c r="F19" s="568"/>
      <c r="G19" s="569"/>
      <c r="H19" s="570"/>
      <c r="I19" s="570"/>
      <c r="J19" s="570"/>
      <c r="K19" s="571"/>
      <c r="L19" s="569"/>
      <c r="M19" s="570"/>
      <c r="N19" s="570"/>
      <c r="O19" s="570"/>
      <c r="P19" s="571"/>
      <c r="Q19" s="569"/>
      <c r="R19" s="570"/>
      <c r="S19" s="570"/>
      <c r="T19" s="570"/>
      <c r="U19" s="571"/>
      <c r="Z19" s="243" t="str">
        <f ca="1">IF(OR(SUM($G$18:$K$19)&gt;第３表!$M$56,SUM($L$18:$P$19)&gt;第４表!$Q$48),1,"")</f>
        <v/>
      </c>
      <c r="AA19" s="227" t="s">
        <v>629</v>
      </c>
    </row>
    <row r="20" spans="2:31" ht="18.75" customHeight="1">
      <c r="B20" s="8"/>
      <c r="C20" s="561" t="str">
        <f>IF(Z17=1, "補助金の活用対象を記入してください","")</f>
        <v/>
      </c>
      <c r="D20" s="561"/>
      <c r="E20" s="561"/>
      <c r="F20" s="561"/>
      <c r="G20" s="561"/>
      <c r="H20" s="561"/>
      <c r="I20" s="561"/>
      <c r="J20" s="561"/>
      <c r="K20" s="561"/>
      <c r="L20" s="561"/>
      <c r="M20" s="561"/>
      <c r="N20" s="562" t="str">
        <f>IF(Z18=1, "補助金の活用　有に「○」を記入してください","")</f>
        <v/>
      </c>
      <c r="O20" s="562"/>
      <c r="P20" s="562"/>
      <c r="Q20" s="562"/>
      <c r="R20" s="562"/>
      <c r="S20" s="562"/>
      <c r="T20" s="562"/>
      <c r="U20" s="562"/>
      <c r="V20" s="562"/>
      <c r="W20" s="562"/>
      <c r="X20" s="562"/>
      <c r="Z20" s="1" t="s">
        <v>630</v>
      </c>
      <c r="AA20" s="84"/>
      <c r="AB20" s="84"/>
      <c r="AC20" s="84"/>
      <c r="AD20" s="84"/>
    </row>
    <row r="21" spans="2:31" ht="18.75" customHeight="1">
      <c r="B21" s="85"/>
      <c r="C21" s="426" t="str">
        <f ca="1">IF($Z$19=1,"第３表または第４表で"&amp;Z21&amp;"年に取得したと回答された基数を上回っています","")</f>
        <v/>
      </c>
      <c r="D21" s="426"/>
      <c r="E21" s="426"/>
      <c r="F21" s="426"/>
      <c r="G21" s="426"/>
      <c r="H21" s="426"/>
      <c r="I21" s="426"/>
      <c r="J21" s="426"/>
      <c r="K21" s="426"/>
      <c r="L21" s="426"/>
      <c r="M21" s="426"/>
      <c r="N21" s="426"/>
      <c r="O21" s="426"/>
      <c r="P21" s="426"/>
      <c r="Q21" s="426"/>
      <c r="R21" s="426"/>
      <c r="S21" s="426"/>
      <c r="T21" s="426"/>
      <c r="U21" s="426"/>
      <c r="Z21" s="228">
        <f>表!AU2</f>
        <v>2025</v>
      </c>
      <c r="AA21" t="s">
        <v>617</v>
      </c>
      <c r="AB21" s="49"/>
    </row>
    <row r="22" spans="2:31" ht="18.75" customHeight="1">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52"/>
      <c r="AD22" s="52"/>
    </row>
    <row r="23" spans="2:31" ht="18.75" customHeight="1">
      <c r="E23" s="11"/>
      <c r="F23" s="11"/>
    </row>
  </sheetData>
  <sheetProtection algorithmName="SHA-512" hashValue="3GBYhDxksaxuIL5NFQJ2/P4N9czJKO+UJQn6rShJq/3hi2+mJ4/NrFIUcChsjcUs8jivzrgWGNofruj+NAsdZA==" saltValue="pP8gjCEmo3PSM8DpmOARJQ==" spinCount="100000" sheet="1" selectLockedCells="1"/>
  <mergeCells count="27">
    <mergeCell ref="B3:W3"/>
    <mergeCell ref="B6:W6"/>
    <mergeCell ref="B13:X13"/>
    <mergeCell ref="B16:B19"/>
    <mergeCell ref="C16:D16"/>
    <mergeCell ref="E16:F16"/>
    <mergeCell ref="G11:H11"/>
    <mergeCell ref="B9:W9"/>
    <mergeCell ref="D11:E11"/>
    <mergeCell ref="Q19:U19"/>
    <mergeCell ref="Q16:U17"/>
    <mergeCell ref="C17:D17"/>
    <mergeCell ref="E17:F17"/>
    <mergeCell ref="C18:F18"/>
    <mergeCell ref="G18:K18"/>
    <mergeCell ref="Q18:U18"/>
    <mergeCell ref="C21:U21"/>
    <mergeCell ref="C12:P12"/>
    <mergeCell ref="C20:M20"/>
    <mergeCell ref="N20:X20"/>
    <mergeCell ref="B5:V5"/>
    <mergeCell ref="G16:K17"/>
    <mergeCell ref="C19:F19"/>
    <mergeCell ref="L16:P17"/>
    <mergeCell ref="G19:K19"/>
    <mergeCell ref="L19:P19"/>
    <mergeCell ref="L18:P18"/>
  </mergeCells>
  <phoneticPr fontId="4"/>
  <pageMargins left="0.39370078740157483" right="0.39370078740157483" top="0.35433070866141736" bottom="0.27559055118110237" header="0.47244094488188981" footer="0.27559055118110237"/>
  <pageSetup paperSize="9"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DCF6412-38DA-4569-BA5E-01EC9FAE0F2E}">
          <x14:formula1>
            <xm:f>コード表!$H$50:$H$51</xm:f>
          </x14:formula1>
          <xm:sqref>D11:E11 G11:H11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E35"/>
  <sheetViews>
    <sheetView showGridLines="0" view="pageBreakPreview" topLeftCell="A11" zoomScaleNormal="85" zoomScaleSheetLayoutView="100" workbookViewId="0">
      <selection activeCell="C16" sqref="C16:E16"/>
    </sheetView>
  </sheetViews>
  <sheetFormatPr defaultColWidth="9.5" defaultRowHeight="18.75" customHeight="1"/>
  <cols>
    <col min="1" max="1" width="3.125" style="3" customWidth="1"/>
    <col min="2" max="2" width="3" style="3" customWidth="1"/>
    <col min="3" max="3" width="6.25" style="3" customWidth="1"/>
    <col min="4" max="4" width="8.5" style="3" customWidth="1"/>
    <col min="5" max="5" width="12.625" style="3" customWidth="1"/>
    <col min="6" max="6" width="5.125" style="3" customWidth="1"/>
    <col min="7" max="7" width="3.5" style="3" customWidth="1"/>
    <col min="8" max="8" width="12" style="3" customWidth="1"/>
    <col min="9" max="9" width="8.75" style="3" customWidth="1"/>
    <col min="10" max="10" width="4.75" style="3" customWidth="1"/>
    <col min="11" max="11" width="3.125" style="3" customWidth="1"/>
    <col min="12" max="13" width="2.375" style="3" customWidth="1"/>
    <col min="14" max="17" width="4.75" style="3" customWidth="1"/>
    <col min="18" max="19" width="5.25" style="3" customWidth="1"/>
    <col min="20" max="20" width="17.125" style="3" customWidth="1"/>
    <col min="21" max="21" width="17.375" style="3" customWidth="1"/>
    <col min="22" max="22" width="4.75" style="3" customWidth="1"/>
    <col min="23" max="16384" width="9.5" style="3"/>
  </cols>
  <sheetData>
    <row r="1" spans="2:25" ht="15" customHeight="1">
      <c r="D1" s="2"/>
      <c r="E1" s="2"/>
      <c r="F1" s="2"/>
      <c r="G1" s="2"/>
      <c r="H1" s="2"/>
    </row>
    <row r="2" spans="2:25" ht="18.75" customHeight="1">
      <c r="B2" s="608" t="str">
        <f>"第６-1表　事業所内で利用した木質バイオマスについて（調査期間：令和 "&amp;表!$T$5&amp;" 年１月～令和 "&amp;表!$T$5&amp;" 年12月末）"</f>
        <v>第６-1表　事業所内で利用した木質バイオマスについて（調査期間：令和 7 年１月～令和 7 年12月末）</v>
      </c>
      <c r="C2" s="608"/>
      <c r="D2" s="608"/>
      <c r="E2" s="608"/>
      <c r="F2" s="608"/>
      <c r="G2" s="608"/>
      <c r="H2" s="608"/>
      <c r="I2" s="608"/>
      <c r="J2" s="608"/>
      <c r="K2" s="608"/>
      <c r="L2" s="608"/>
      <c r="M2" s="608"/>
      <c r="N2" s="608"/>
      <c r="O2" s="608"/>
      <c r="P2" s="608"/>
      <c r="Q2" s="608"/>
      <c r="R2" s="608"/>
      <c r="S2" s="608"/>
      <c r="T2" s="608"/>
      <c r="U2" s="608"/>
      <c r="V2" s="608"/>
      <c r="W2" s="181"/>
    </row>
    <row r="3" spans="2:25" ht="13.5" customHeight="1">
      <c r="B3"/>
      <c r="C3" s="18"/>
      <c r="D3" s="11"/>
      <c r="E3" s="11"/>
      <c r="F3" s="11"/>
      <c r="G3" s="11"/>
      <c r="H3" s="11"/>
      <c r="I3" s="11"/>
      <c r="J3" s="11"/>
      <c r="K3" s="11"/>
      <c r="L3" s="11"/>
      <c r="M3" s="11"/>
      <c r="N3" s="11"/>
      <c r="O3" s="11"/>
      <c r="P3" s="11"/>
      <c r="Q3" s="11"/>
      <c r="R3" s="11"/>
      <c r="S3" s="11"/>
      <c r="T3"/>
      <c r="U3"/>
      <c r="V3"/>
    </row>
    <row r="4" spans="2:25" ht="30.75" customHeight="1">
      <c r="B4" s="586" t="s">
        <v>318</v>
      </c>
      <c r="C4" s="587"/>
      <c r="D4" s="587"/>
      <c r="E4" s="587"/>
      <c r="F4" s="587"/>
      <c r="G4" s="587"/>
      <c r="H4" s="587"/>
      <c r="I4" s="587"/>
      <c r="J4" s="587"/>
      <c r="K4" s="587"/>
      <c r="L4" s="587"/>
      <c r="M4" s="587"/>
      <c r="N4" s="587"/>
      <c r="O4" s="587"/>
      <c r="P4" s="587"/>
      <c r="Q4" s="587"/>
      <c r="R4" s="587"/>
      <c r="S4" s="587"/>
      <c r="T4" s="587"/>
      <c r="U4" s="587"/>
      <c r="V4" s="555"/>
    </row>
    <row r="5" spans="2:25" ht="10.5" customHeight="1">
      <c r="B5"/>
      <c r="C5"/>
      <c r="D5" s="14"/>
      <c r="E5" s="14"/>
      <c r="F5" s="14"/>
      <c r="G5" s="14"/>
      <c r="H5" s="14"/>
      <c r="I5"/>
      <c r="J5"/>
      <c r="K5"/>
      <c r="L5"/>
      <c r="M5"/>
      <c r="N5"/>
      <c r="O5"/>
      <c r="P5"/>
      <c r="Q5"/>
      <c r="R5"/>
      <c r="S5"/>
      <c r="T5"/>
      <c r="U5"/>
      <c r="V5"/>
    </row>
    <row r="6" spans="2:25" ht="18" customHeight="1">
      <c r="B6" s="588" t="s">
        <v>24</v>
      </c>
      <c r="C6" s="588"/>
      <c r="D6" s="588"/>
      <c r="E6" s="588"/>
      <c r="F6" s="588"/>
      <c r="G6" s="588"/>
      <c r="H6" s="588"/>
      <c r="I6" s="588"/>
      <c r="J6" s="552"/>
      <c r="K6" s="552"/>
      <c r="L6" s="552"/>
      <c r="M6" s="552"/>
      <c r="N6" s="552"/>
      <c r="O6" s="552"/>
      <c r="P6" s="552"/>
      <c r="Q6" s="552"/>
      <c r="R6" s="552"/>
      <c r="S6" s="552"/>
      <c r="T6" s="552"/>
      <c r="U6" s="552"/>
      <c r="V6"/>
    </row>
    <row r="7" spans="2:25" ht="12" customHeight="1">
      <c r="B7"/>
      <c r="C7"/>
      <c r="D7"/>
      <c r="E7"/>
      <c r="F7"/>
      <c r="G7"/>
      <c r="H7"/>
      <c r="I7"/>
      <c r="J7"/>
      <c r="K7"/>
      <c r="L7"/>
      <c r="M7"/>
      <c r="N7"/>
      <c r="O7"/>
      <c r="P7"/>
      <c r="Q7"/>
      <c r="R7"/>
      <c r="S7"/>
      <c r="T7"/>
      <c r="U7"/>
      <c r="V7"/>
    </row>
    <row r="8" spans="2:25" ht="17.25" customHeight="1">
      <c r="B8" s="11" t="s">
        <v>62</v>
      </c>
      <c r="C8"/>
      <c r="D8"/>
      <c r="E8"/>
      <c r="F8"/>
      <c r="G8"/>
      <c r="H8"/>
      <c r="I8"/>
      <c r="J8"/>
      <c r="K8"/>
      <c r="L8"/>
      <c r="M8"/>
      <c r="N8"/>
      <c r="O8"/>
      <c r="P8"/>
      <c r="Q8"/>
      <c r="R8"/>
      <c r="S8"/>
      <c r="T8"/>
      <c r="U8"/>
      <c r="V8"/>
    </row>
    <row r="9" spans="2:25" ht="9" customHeight="1" thickBot="1">
      <c r="B9" s="11"/>
      <c r="C9"/>
      <c r="D9"/>
      <c r="E9"/>
      <c r="F9"/>
      <c r="G9"/>
      <c r="H9"/>
      <c r="I9"/>
      <c r="J9"/>
      <c r="K9"/>
      <c r="L9"/>
      <c r="M9"/>
      <c r="N9"/>
      <c r="O9"/>
      <c r="P9"/>
      <c r="Q9"/>
      <c r="R9"/>
      <c r="S9"/>
      <c r="T9"/>
      <c r="U9"/>
      <c r="V9"/>
    </row>
    <row r="10" spans="2:25" ht="18.75" customHeight="1" thickBot="1">
      <c r="B10"/>
      <c r="C10"/>
      <c r="D10"/>
      <c r="E10" s="20"/>
      <c r="F10"/>
      <c r="G10" s="615" t="s">
        <v>319</v>
      </c>
      <c r="H10" s="622"/>
      <c r="I10" s="622"/>
      <c r="J10" s="622"/>
      <c r="K10" s="622"/>
      <c r="L10" s="622"/>
      <c r="M10" s="622"/>
      <c r="N10" s="622"/>
      <c r="O10" s="622"/>
      <c r="P10" s="622"/>
      <c r="Q10" s="622"/>
      <c r="R10" s="622"/>
      <c r="S10" s="622"/>
      <c r="T10" s="589" t="s">
        <v>83</v>
      </c>
      <c r="U10" s="590"/>
      <c r="V10"/>
    </row>
    <row r="11" spans="2:25" ht="17.25" customHeight="1" thickBot="1">
      <c r="B11" s="11"/>
      <c r="C11"/>
      <c r="D11"/>
      <c r="E11"/>
      <c r="F11"/>
      <c r="G11" s="623"/>
      <c r="H11" s="552"/>
      <c r="I11" s="552"/>
      <c r="J11" s="552"/>
      <c r="K11" s="552"/>
      <c r="L11" s="552"/>
      <c r="M11" s="552"/>
      <c r="N11" s="552"/>
      <c r="O11" s="552"/>
      <c r="P11" s="552"/>
      <c r="Q11" s="552"/>
      <c r="R11" s="552"/>
      <c r="S11" s="552"/>
      <c r="T11" s="22" t="s">
        <v>36</v>
      </c>
      <c r="U11" s="22" t="s">
        <v>37</v>
      </c>
      <c r="V11"/>
    </row>
    <row r="12" spans="2:25" ht="33" customHeight="1" thickBot="1">
      <c r="B12"/>
      <c r="C12" s="15"/>
      <c r="D12" s="19"/>
      <c r="E12" s="20"/>
      <c r="F12"/>
      <c r="G12" s="23" t="s">
        <v>320</v>
      </c>
      <c r="H12" s="591" t="s">
        <v>76</v>
      </c>
      <c r="I12" s="592"/>
      <c r="J12" s="592"/>
      <c r="K12" s="592"/>
      <c r="L12" s="592"/>
      <c r="M12" s="592"/>
      <c r="N12" s="592"/>
      <c r="O12" s="592"/>
      <c r="P12" s="592"/>
      <c r="Q12" s="592"/>
      <c r="R12" s="592"/>
      <c r="S12" s="592"/>
      <c r="T12" s="122"/>
      <c r="U12" s="118"/>
      <c r="V12"/>
    </row>
    <row r="13" spans="2:25" ht="33" customHeight="1" thickBot="1">
      <c r="B13"/>
      <c r="C13" s="15"/>
      <c r="D13" s="19"/>
      <c r="E13" s="20"/>
      <c r="F13"/>
      <c r="G13" s="23" t="s">
        <v>321</v>
      </c>
      <c r="H13" s="593" t="s">
        <v>113</v>
      </c>
      <c r="I13" s="594"/>
      <c r="J13" s="594"/>
      <c r="K13" s="594"/>
      <c r="L13" s="594"/>
      <c r="M13" s="594"/>
      <c r="N13" s="594"/>
      <c r="O13" s="594"/>
      <c r="P13" s="594"/>
      <c r="Q13" s="594"/>
      <c r="R13" s="594"/>
      <c r="S13" s="595"/>
      <c r="T13" s="122"/>
      <c r="U13" s="118"/>
      <c r="V13"/>
    </row>
    <row r="14" spans="2:25" ht="18.75" customHeight="1" thickBot="1">
      <c r="B14"/>
      <c r="C14" s="15"/>
      <c r="D14" s="19"/>
      <c r="E14" s="245" t="s">
        <v>322</v>
      </c>
      <c r="F14"/>
      <c r="G14" s="624" t="s">
        <v>323</v>
      </c>
      <c r="H14" s="603" t="s">
        <v>324</v>
      </c>
      <c r="I14" s="594"/>
      <c r="J14" s="594"/>
      <c r="K14" s="594"/>
      <c r="L14" s="594"/>
      <c r="M14" s="594"/>
      <c r="N14" s="594"/>
      <c r="O14" s="594"/>
      <c r="P14" s="594"/>
      <c r="Q14" s="594"/>
      <c r="R14" s="594"/>
      <c r="S14" s="594"/>
      <c r="T14" s="626"/>
      <c r="U14" s="627"/>
      <c r="V14"/>
    </row>
    <row r="15" spans="2:25" ht="16.5" customHeight="1" thickBot="1">
      <c r="B15" s="13"/>
      <c r="C15" s="597" t="s">
        <v>325</v>
      </c>
      <c r="D15" s="598"/>
      <c r="E15" s="599"/>
      <c r="F15" s="19"/>
      <c r="G15" s="625"/>
      <c r="H15" s="593"/>
      <c r="I15" s="594"/>
      <c r="J15" s="594"/>
      <c r="K15" s="594"/>
      <c r="L15" s="594"/>
      <c r="M15" s="594"/>
      <c r="N15" s="594"/>
      <c r="O15" s="594"/>
      <c r="P15" s="594"/>
      <c r="Q15" s="594"/>
      <c r="R15" s="594"/>
      <c r="S15" s="594"/>
      <c r="T15" s="626"/>
      <c r="U15" s="628"/>
      <c r="V15"/>
    </row>
    <row r="16" spans="2:25" ht="33" customHeight="1" thickBot="1">
      <c r="B16"/>
      <c r="C16" s="600"/>
      <c r="D16" s="601"/>
      <c r="E16" s="602"/>
      <c r="F16"/>
      <c r="G16" s="91" t="s">
        <v>18</v>
      </c>
      <c r="H16" s="603" t="s">
        <v>326</v>
      </c>
      <c r="I16" s="604"/>
      <c r="J16" s="604"/>
      <c r="K16" s="604"/>
      <c r="L16" s="604"/>
      <c r="M16" s="604"/>
      <c r="N16" s="604"/>
      <c r="O16" s="604"/>
      <c r="P16" s="604"/>
      <c r="Q16" s="604"/>
      <c r="R16" s="604"/>
      <c r="S16" s="604"/>
      <c r="T16" s="123"/>
      <c r="U16" s="119"/>
      <c r="V16"/>
      <c r="W16" s="229"/>
      <c r="X16" s="233" t="str">
        <f>IF($C$16=SUM($T$12:$T$18)+SUM($U$12:$U$15,$U$17:$U$18),"", 1)</f>
        <v/>
      </c>
      <c r="Y16" s="1" t="s">
        <v>631</v>
      </c>
    </row>
    <row r="17" spans="2:26" ht="33" customHeight="1" thickBot="1">
      <c r="B17" s="256"/>
      <c r="C17" s="582" t="str">
        <f>IF(C16&gt;0,"注意：木材チップのみ『絶乾トン』","")</f>
        <v/>
      </c>
      <c r="D17" s="582"/>
      <c r="E17" s="582"/>
      <c r="F17" s="257"/>
      <c r="G17" s="91" t="s">
        <v>327</v>
      </c>
      <c r="H17" s="603" t="s">
        <v>104</v>
      </c>
      <c r="I17" s="594"/>
      <c r="J17" s="594"/>
      <c r="K17" s="594"/>
      <c r="L17" s="594"/>
      <c r="M17" s="594"/>
      <c r="N17" s="594"/>
      <c r="O17" s="594"/>
      <c r="P17" s="594"/>
      <c r="Q17" s="594"/>
      <c r="R17" s="594"/>
      <c r="S17" s="595"/>
      <c r="T17" s="123"/>
      <c r="U17" s="120"/>
      <c r="V17"/>
      <c r="W17" s="229"/>
      <c r="X17" s="229"/>
      <c r="Y17" s="229"/>
    </row>
    <row r="18" spans="2:26" ht="32.25" customHeight="1" thickBot="1">
      <c r="B18"/>
      <c r="C18" s="605" t="str">
        <f>IF($X$16=1,"「木材チップの合計」が「由来別の内訳」と一致しません","")</f>
        <v/>
      </c>
      <c r="D18" s="605"/>
      <c r="E18" s="605"/>
      <c r="F18" s="15"/>
      <c r="G18" s="24" t="s">
        <v>328</v>
      </c>
      <c r="H18" s="606" t="s">
        <v>329</v>
      </c>
      <c r="I18" s="607"/>
      <c r="J18" s="607"/>
      <c r="K18" s="607"/>
      <c r="L18" s="607"/>
      <c r="M18" s="607"/>
      <c r="N18" s="607"/>
      <c r="O18" s="607"/>
      <c r="P18" s="607"/>
      <c r="Q18" s="607"/>
      <c r="R18" s="607"/>
      <c r="S18" s="607"/>
      <c r="T18" s="124"/>
      <c r="U18" s="121"/>
      <c r="V18"/>
      <c r="X18" s="231" t="str">
        <f>IF(OR(AND(SUM($T$18,$U$18)&gt;0,$T$21=""),AND(SUM($T$18,$U$18)=0,$T$21&lt;&gt;"")),1,"")</f>
        <v/>
      </c>
      <c r="Y18" s="3" t="s">
        <v>632</v>
      </c>
    </row>
    <row r="19" spans="2:26" ht="12.75" customHeight="1" thickBot="1">
      <c r="B19"/>
      <c r="C19" s="605"/>
      <c r="D19" s="605"/>
      <c r="E19" s="605"/>
      <c r="F19" s="15"/>
      <c r="G19" s="15"/>
      <c r="H19" s="276"/>
      <c r="I19" s="277"/>
      <c r="J19" s="11"/>
      <c r="K19" s="11"/>
      <c r="L19" s="11"/>
      <c r="M19" s="11"/>
      <c r="N19" s="11"/>
      <c r="O19" s="11"/>
      <c r="P19" s="11"/>
      <c r="Q19" s="11"/>
      <c r="R19" s="11"/>
      <c r="S19" s="11"/>
      <c r="T19"/>
      <c r="U19"/>
      <c r="V19"/>
    </row>
    <row r="20" spans="2:26" ht="18" customHeight="1" thickBot="1">
      <c r="B20"/>
      <c r="C20" s="605"/>
      <c r="D20" s="605"/>
      <c r="E20" s="605"/>
      <c r="F20" s="15"/>
      <c r="G20" s="15"/>
      <c r="H20" s="276" t="s">
        <v>330</v>
      </c>
      <c r="I20" s="277"/>
      <c r="J20" s="277"/>
      <c r="K20" s="277"/>
      <c r="L20" s="277"/>
      <c r="M20" s="277"/>
      <c r="N20" s="277"/>
      <c r="O20" s="277"/>
      <c r="P20" s="277"/>
      <c r="Q20" s="277"/>
      <c r="R20" s="277"/>
      <c r="S20" s="277"/>
      <c r="T20" s="92" t="s">
        <v>46</v>
      </c>
      <c r="U20" s="597" t="s">
        <v>331</v>
      </c>
      <c r="V20" s="599"/>
    </row>
    <row r="21" spans="2:26" ht="33" customHeight="1" thickBot="1">
      <c r="B21"/>
      <c r="C21" s="93"/>
      <c r="D21" s="15"/>
      <c r="E21" s="15"/>
      <c r="F21" s="15"/>
      <c r="G21" s="15"/>
      <c r="H21" s="15"/>
      <c r="I21" s="15"/>
      <c r="J21" s="15"/>
      <c r="K21" s="15"/>
      <c r="L21" s="15"/>
      <c r="M21" s="15"/>
      <c r="N21" s="15"/>
      <c r="O21" s="15"/>
      <c r="P21" s="15"/>
      <c r="Q21" s="15"/>
      <c r="R21" s="15"/>
      <c r="S21" s="15"/>
      <c r="T21" s="106"/>
      <c r="U21" s="618"/>
      <c r="V21" s="619"/>
      <c r="W21" s="94"/>
      <c r="X21" s="231" t="str">
        <f>IF(AND($T$21="ウ",$U$21=""),1,"")</f>
        <v/>
      </c>
      <c r="Y21" s="3" t="s">
        <v>633</v>
      </c>
      <c r="Z21" s="83"/>
    </row>
    <row r="22" spans="2:26" ht="4.5" customHeight="1">
      <c r="B22"/>
      <c r="C22" s="93"/>
      <c r="D22" s="15"/>
      <c r="E22" s="15"/>
      <c r="F22" s="15"/>
      <c r="G22" s="15"/>
      <c r="H22" s="15"/>
      <c r="I22" s="15"/>
      <c r="J22" s="15"/>
      <c r="K22" s="15"/>
      <c r="L22" s="15"/>
      <c r="M22" s="15"/>
      <c r="N22" s="15"/>
      <c r="O22" s="15"/>
      <c r="P22" s="15"/>
      <c r="Q22" s="15"/>
      <c r="R22" s="15"/>
      <c r="S22" s="15"/>
      <c r="T22" s="95"/>
      <c r="U22" s="95"/>
      <c r="V22" s="96"/>
      <c r="W22" s="83"/>
      <c r="X22" s="83"/>
      <c r="Y22" s="83"/>
      <c r="Z22" s="83"/>
    </row>
    <row r="23" spans="2:26" ht="23.25" customHeight="1">
      <c r="B23"/>
      <c r="C23" s="93"/>
      <c r="D23" s="15"/>
      <c r="E23" s="15"/>
      <c r="F23" s="15"/>
      <c r="G23" s="15"/>
      <c r="H23" s="620" t="str">
        <f>IF($X$18=1,"⑥の場合、主な由来をア～ウから選択し、右に記入してください","")</f>
        <v/>
      </c>
      <c r="I23" s="620"/>
      <c r="J23" s="620"/>
      <c r="K23" s="620"/>
      <c r="L23" s="620"/>
      <c r="M23" s="620"/>
      <c r="N23" s="620"/>
      <c r="O23" s="620"/>
      <c r="P23" s="620"/>
      <c r="Q23" s="620"/>
      <c r="R23" s="620"/>
      <c r="S23" s="620"/>
      <c r="T23" s="621" t="str">
        <f>IF($X$21=1,"ウを選択された場合は、その詳細を記載してください","")</f>
        <v/>
      </c>
      <c r="U23" s="621"/>
      <c r="V23" s="621"/>
      <c r="W23" s="83"/>
      <c r="X23" s="83"/>
      <c r="Y23" s="83"/>
      <c r="Z23" s="83"/>
    </row>
    <row r="24" spans="2:26" ht="55.5" customHeight="1">
      <c r="B24"/>
      <c r="C24" s="97"/>
      <c r="D24" s="19"/>
      <c r="E24" s="596" t="s">
        <v>103</v>
      </c>
      <c r="F24" s="489"/>
      <c r="G24" s="489"/>
      <c r="H24" s="489"/>
      <c r="I24" s="489"/>
      <c r="J24" s="489"/>
      <c r="K24" s="489"/>
      <c r="L24" s="489"/>
      <c r="M24" s="489"/>
      <c r="N24" s="489"/>
      <c r="O24" s="489"/>
      <c r="P24" s="489"/>
      <c r="Q24" s="489"/>
      <c r="R24" s="489"/>
      <c r="S24" s="489"/>
      <c r="T24" s="489"/>
      <c r="U24" s="489"/>
      <c r="V24" s="489"/>
    </row>
    <row r="25" spans="2:26" ht="17.25" customHeight="1">
      <c r="B25" s="11" t="s">
        <v>129</v>
      </c>
      <c r="C25" s="16"/>
      <c r="D25" s="13"/>
      <c r="E25" s="13"/>
      <c r="F25" s="13"/>
      <c r="G25" s="13"/>
      <c r="H25" s="13"/>
      <c r="I25" s="13"/>
      <c r="J25" s="13"/>
      <c r="K25" s="13"/>
      <c r="L25" s="13"/>
      <c r="M25"/>
      <c r="N25"/>
      <c r="O25"/>
      <c r="P25"/>
      <c r="Q25"/>
      <c r="R25"/>
      <c r="S25"/>
    </row>
    <row r="26" spans="2:26" ht="5.25" customHeight="1" thickBot="1">
      <c r="B26" s="11"/>
      <c r="C26" s="16"/>
      <c r="D26" s="13"/>
      <c r="E26" s="13"/>
      <c r="F26" s="13"/>
      <c r="G26" s="13"/>
      <c r="H26" s="13"/>
      <c r="I26" s="13"/>
      <c r="J26" s="13"/>
      <c r="K26" s="13"/>
      <c r="L26" s="13"/>
      <c r="M26"/>
      <c r="N26"/>
      <c r="O26"/>
      <c r="P26"/>
      <c r="Q26"/>
      <c r="R26"/>
      <c r="S26"/>
    </row>
    <row r="27" spans="2:26" ht="15.75" customHeight="1" thickBot="1">
      <c r="B27" s="13"/>
      <c r="C27" s="615" t="s">
        <v>47</v>
      </c>
      <c r="D27" s="565"/>
      <c r="E27" s="576"/>
      <c r="F27"/>
      <c r="G27" s="612" t="s">
        <v>122</v>
      </c>
      <c r="H27" s="613"/>
      <c r="I27" s="613"/>
      <c r="J27" s="613"/>
      <c r="K27" s="613"/>
      <c r="L27" s="613"/>
      <c r="M27" s="613"/>
      <c r="N27" s="613"/>
      <c r="O27" s="613"/>
      <c r="P27" s="613"/>
      <c r="Q27" s="613"/>
      <c r="R27" s="613"/>
      <c r="S27" s="614"/>
      <c r="T27" s="22" t="s">
        <v>121</v>
      </c>
    </row>
    <row r="28" spans="2:26" ht="32.25" customHeight="1" thickBot="1">
      <c r="B28"/>
      <c r="C28" s="600"/>
      <c r="D28" s="601"/>
      <c r="E28" s="602"/>
      <c r="F28"/>
      <c r="G28" s="25" t="s">
        <v>15</v>
      </c>
      <c r="H28" s="593" t="s">
        <v>124</v>
      </c>
      <c r="I28" s="594"/>
      <c r="J28" s="594"/>
      <c r="K28" s="594"/>
      <c r="L28" s="594"/>
      <c r="M28" s="594"/>
      <c r="N28" s="594"/>
      <c r="O28" s="594"/>
      <c r="P28" s="594"/>
      <c r="Q28" s="594"/>
      <c r="R28" s="594"/>
      <c r="S28" s="595"/>
      <c r="T28" s="123"/>
      <c r="X28" s="231" t="str">
        <f>IF($C$28&lt;&gt;SUM($T$28:$T$29),1,"")</f>
        <v/>
      </c>
      <c r="Y28" s="3" t="s">
        <v>634</v>
      </c>
    </row>
    <row r="29" spans="2:26" ht="32.25" customHeight="1" thickBot="1">
      <c r="B29"/>
      <c r="C29" s="583" t="str">
        <f>IF(X28=1,"「木質ペレットの合計」が「由来別の内訳」と一致しません","")</f>
        <v/>
      </c>
      <c r="D29" s="583"/>
      <c r="E29" s="583"/>
      <c r="F29"/>
      <c r="G29" s="25" t="s">
        <v>16</v>
      </c>
      <c r="H29" s="593" t="s">
        <v>123</v>
      </c>
      <c r="I29" s="594"/>
      <c r="J29" s="594"/>
      <c r="K29" s="594"/>
      <c r="L29" s="594"/>
      <c r="M29" s="594"/>
      <c r="N29" s="594"/>
      <c r="O29" s="594"/>
      <c r="P29" s="594"/>
      <c r="Q29" s="594"/>
      <c r="R29" s="594"/>
      <c r="S29" s="595"/>
      <c r="T29" s="123"/>
    </row>
    <row r="30" spans="2:26" ht="7.5" customHeight="1">
      <c r="B30"/>
      <c r="C30"/>
      <c r="D30"/>
      <c r="E30"/>
      <c r="F30"/>
      <c r="G30"/>
      <c r="H30"/>
      <c r="I30"/>
      <c r="J30"/>
      <c r="K30"/>
      <c r="L30"/>
      <c r="M30"/>
      <c r="N30"/>
      <c r="O30"/>
      <c r="P30"/>
      <c r="Q30"/>
      <c r="R30"/>
      <c r="S30"/>
    </row>
    <row r="31" spans="2:26" ht="17.25" customHeight="1">
      <c r="B31" s="11" t="s">
        <v>119</v>
      </c>
      <c r="C31" s="16"/>
      <c r="D31" s="13"/>
      <c r="E31" s="13"/>
      <c r="F31" s="13"/>
      <c r="G31" s="13"/>
      <c r="H31" s="13"/>
      <c r="I31" s="13"/>
      <c r="J31" s="13"/>
      <c r="K31" s="13"/>
      <c r="L31" s="13"/>
      <c r="M31"/>
      <c r="N31"/>
      <c r="O31"/>
      <c r="P31"/>
      <c r="Q31"/>
      <c r="R31"/>
      <c r="S31"/>
    </row>
    <row r="32" spans="2:26" ht="5.25" customHeight="1" thickBot="1">
      <c r="B32" s="11"/>
      <c r="C32" s="16"/>
      <c r="D32" s="13"/>
      <c r="E32" s="13"/>
      <c r="F32" s="13"/>
      <c r="G32" s="13"/>
      <c r="H32" s="13"/>
      <c r="I32" s="13"/>
      <c r="J32" s="13"/>
      <c r="K32" s="13"/>
      <c r="L32" s="13"/>
      <c r="M32"/>
      <c r="N32"/>
      <c r="O32"/>
      <c r="P32"/>
      <c r="Q32"/>
      <c r="R32"/>
      <c r="S32"/>
    </row>
    <row r="33" spans="2:31" ht="15.75" customHeight="1" thickBot="1">
      <c r="B33" s="13"/>
      <c r="C33" s="615" t="s">
        <v>61</v>
      </c>
      <c r="D33" s="565"/>
      <c r="E33" s="576"/>
      <c r="F33"/>
      <c r="G33" s="612" t="s">
        <v>120</v>
      </c>
      <c r="H33" s="616"/>
      <c r="I33" s="616"/>
      <c r="J33" s="617"/>
      <c r="K33" s="13"/>
      <c r="L33" s="13"/>
      <c r="M33"/>
      <c r="N33" s="290"/>
      <c r="O33" s="290"/>
      <c r="P33" s="290"/>
      <c r="Q33" s="552"/>
      <c r="R33"/>
      <c r="S33"/>
      <c r="T33"/>
    </row>
    <row r="34" spans="2:31" ht="32.25" customHeight="1" thickBot="1">
      <c r="B34"/>
      <c r="C34" s="600"/>
      <c r="D34" s="601"/>
      <c r="E34" s="602"/>
      <c r="F34"/>
      <c r="G34" s="609"/>
      <c r="H34" s="610"/>
      <c r="I34" s="610"/>
      <c r="J34" s="611"/>
      <c r="K34"/>
      <c r="L34"/>
      <c r="M34"/>
      <c r="N34"/>
      <c r="O34"/>
      <c r="P34"/>
      <c r="Q34"/>
      <c r="R34"/>
      <c r="S34"/>
      <c r="T34"/>
      <c r="X34" s="231">
        <f>IF(SUM($C$16,$C$28,$C$34,$G$34)=0,1,"")</f>
        <v>1</v>
      </c>
      <c r="Y34" s="584" t="s">
        <v>635</v>
      </c>
      <c r="Z34" s="585"/>
      <c r="AA34" s="585"/>
      <c r="AB34" s="585"/>
      <c r="AC34" s="585"/>
      <c r="AD34" s="585"/>
      <c r="AE34" s="585"/>
    </row>
    <row r="35" spans="2:31" ht="7.5" customHeight="1">
      <c r="B35"/>
      <c r="C35"/>
      <c r="D35"/>
      <c r="E35"/>
      <c r="F35"/>
      <c r="G35"/>
      <c r="H35"/>
      <c r="I35"/>
      <c r="J35"/>
      <c r="K35"/>
      <c r="L35"/>
      <c r="M35"/>
      <c r="N35"/>
      <c r="O35"/>
      <c r="P35"/>
      <c r="Q35"/>
      <c r="R35"/>
      <c r="S35"/>
    </row>
  </sheetData>
  <sheetProtection algorithmName="SHA-512" hashValue="X0x+jeD0Tf26cvVZEozRXU0sUPHKbUWdqceVXmqhE3uMQXv9LWtIneKJt0phPkNmM3S/PAfBtmkuJcdRoW3VQw==" saltValue="7Ff8KsSlCH7DvcRYeg9XEw==" spinCount="100000" sheet="1" selectLockedCells="1"/>
  <mergeCells count="37">
    <mergeCell ref="U20:V20"/>
    <mergeCell ref="G14:G15"/>
    <mergeCell ref="H14:S15"/>
    <mergeCell ref="T14:T15"/>
    <mergeCell ref="U14:U15"/>
    <mergeCell ref="B2:V2"/>
    <mergeCell ref="G34:J34"/>
    <mergeCell ref="G27:S27"/>
    <mergeCell ref="H28:S28"/>
    <mergeCell ref="H29:S29"/>
    <mergeCell ref="C34:E34"/>
    <mergeCell ref="C27:E27"/>
    <mergeCell ref="C33:E33"/>
    <mergeCell ref="G33:J33"/>
    <mergeCell ref="N33:Q33"/>
    <mergeCell ref="C28:E28"/>
    <mergeCell ref="U21:V21"/>
    <mergeCell ref="H23:S23"/>
    <mergeCell ref="T23:V23"/>
    <mergeCell ref="H17:S17"/>
    <mergeCell ref="G10:S11"/>
    <mergeCell ref="C17:E17"/>
    <mergeCell ref="C29:E29"/>
    <mergeCell ref="Y34:AE34"/>
    <mergeCell ref="B4:V4"/>
    <mergeCell ref="B6:U6"/>
    <mergeCell ref="T10:U10"/>
    <mergeCell ref="H12:S12"/>
    <mergeCell ref="H13:S13"/>
    <mergeCell ref="E24:V24"/>
    <mergeCell ref="C15:E15"/>
    <mergeCell ref="C16:E16"/>
    <mergeCell ref="H16:S16"/>
    <mergeCell ref="C18:E20"/>
    <mergeCell ref="H18:S18"/>
    <mergeCell ref="H19:I19"/>
    <mergeCell ref="H20:S20"/>
  </mergeCells>
  <phoneticPr fontId="4"/>
  <pageMargins left="0.39370078740157483" right="0.39370078740157483" top="0.43307086614173229" bottom="0.19685039370078741" header="0.51181102362204722" footer="0.19685039370078741"/>
  <pageSetup paperSize="9" scale="84"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5EC7E49D-9E60-4209-A7DF-73B0AD109685}">
          <x14:formula1>
            <xm:f>コード表!$K$3:$K$5</xm:f>
          </x14:formula1>
          <xm:sqref>T21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34"/>
  <sheetViews>
    <sheetView showGridLines="0" view="pageBreakPreview" zoomScale="115" zoomScaleNormal="85" zoomScaleSheetLayoutView="115" workbookViewId="0">
      <selection activeCell="H22" sqref="H22:K22"/>
    </sheetView>
  </sheetViews>
  <sheetFormatPr defaultColWidth="9.5" defaultRowHeight="18.75" customHeight="1"/>
  <cols>
    <col min="1" max="2" width="2.25" style="3" customWidth="1"/>
    <col min="3" max="3" width="3" style="3" customWidth="1"/>
    <col min="4" max="4" width="4.625" style="3" customWidth="1"/>
    <col min="5" max="5" width="9.5" style="3"/>
    <col min="6" max="6" width="12.5" style="3" customWidth="1"/>
    <col min="7" max="7" width="5.125" style="3" customWidth="1"/>
    <col min="8" max="8" width="5.75" style="3" customWidth="1"/>
    <col min="9" max="9" width="12" style="3" customWidth="1"/>
    <col min="10" max="10" width="2.75" style="3" customWidth="1"/>
    <col min="11" max="11" width="6.875" style="3" customWidth="1"/>
    <col min="12" max="12" width="4.625" style="3" customWidth="1"/>
    <col min="13" max="15" width="2.25" style="3" customWidth="1"/>
    <col min="16" max="16" width="13.375" style="3" customWidth="1"/>
    <col min="17" max="17" width="4.5" style="3" customWidth="1"/>
    <col min="18" max="18" width="12.625" style="3" customWidth="1"/>
    <col min="19" max="19" width="12.875" style="3" customWidth="1"/>
    <col min="20" max="20" width="9.75" style="3" customWidth="1"/>
    <col min="21" max="22" width="5.625" style="3" customWidth="1"/>
    <col min="23" max="23" width="10" style="3" customWidth="1"/>
    <col min="24" max="16384" width="9.5" style="3"/>
  </cols>
  <sheetData>
    <row r="1" spans="1:24" ht="10.5" customHeight="1">
      <c r="E1" s="2"/>
      <c r="F1" s="2"/>
      <c r="G1" s="2"/>
      <c r="H1" s="2"/>
      <c r="I1" s="2"/>
    </row>
    <row r="2" spans="1:24" ht="17.25" customHeight="1">
      <c r="C2" s="469" t="str">
        <f>"第６－２表　事業所内で利用した木質バイオマスについて（調査期間：令和 "&amp;表!$T$5&amp;" 年１月～令和 "&amp;表!$T$5&amp;" 年12月末）"</f>
        <v>第６－２表　事業所内で利用した木質バイオマスについて（調査期間：令和 7 年１月～令和 7 年12月末）</v>
      </c>
      <c r="D2" s="469"/>
      <c r="E2" s="469"/>
      <c r="F2" s="469"/>
      <c r="G2" s="469"/>
      <c r="H2" s="469"/>
      <c r="I2" s="469"/>
      <c r="J2" s="469"/>
      <c r="K2" s="469"/>
      <c r="L2" s="469"/>
      <c r="M2" s="469"/>
      <c r="N2" s="469"/>
      <c r="O2" s="469"/>
      <c r="P2" s="469"/>
      <c r="Q2" s="469"/>
      <c r="R2" s="469"/>
      <c r="S2" s="469"/>
    </row>
    <row r="3" spans="1:24" ht="11.25" customHeight="1">
      <c r="C3"/>
      <c r="D3" s="18"/>
      <c r="E3" s="11"/>
      <c r="F3" s="11"/>
      <c r="G3" s="11"/>
      <c r="H3" s="11"/>
      <c r="I3" s="11"/>
      <c r="J3" s="11"/>
      <c r="K3" s="11"/>
      <c r="L3" s="11"/>
      <c r="M3" s="11"/>
      <c r="N3" s="11"/>
      <c r="O3" s="11"/>
      <c r="P3"/>
      <c r="Q3"/>
      <c r="R3"/>
      <c r="S3"/>
      <c r="T3"/>
    </row>
    <row r="4" spans="1:24" ht="18" customHeight="1">
      <c r="C4" s="588" t="s">
        <v>24</v>
      </c>
      <c r="D4" s="588"/>
      <c r="E4" s="588"/>
      <c r="F4" s="588"/>
      <c r="G4" s="588"/>
      <c r="H4" s="588"/>
      <c r="I4" s="588"/>
      <c r="J4" s="588"/>
      <c r="K4" s="552"/>
      <c r="L4" s="552"/>
      <c r="M4" s="552"/>
      <c r="N4" s="552"/>
      <c r="O4" s="552"/>
      <c r="P4" s="552"/>
      <c r="Q4" s="552"/>
      <c r="R4" s="552"/>
      <c r="S4" s="552"/>
      <c r="T4"/>
    </row>
    <row r="5" spans="1:24" ht="32.25" customHeight="1" thickBot="1">
      <c r="C5" s="633" t="s">
        <v>332</v>
      </c>
      <c r="D5" s="633"/>
      <c r="E5" s="633"/>
      <c r="F5" s="633"/>
      <c r="G5" s="633"/>
      <c r="H5" s="633"/>
      <c r="I5" s="633"/>
      <c r="J5" s="633"/>
      <c r="K5" s="633"/>
      <c r="L5" s="633"/>
      <c r="M5" s="633"/>
      <c r="N5" s="633"/>
      <c r="O5" s="633"/>
      <c r="P5" s="633"/>
      <c r="Q5" s="633"/>
      <c r="R5" s="633"/>
      <c r="S5" s="633"/>
      <c r="T5" s="633"/>
      <c r="U5" s="633"/>
      <c r="V5" s="82"/>
    </row>
    <row r="6" spans="1:24" ht="18" customHeight="1" thickBot="1">
      <c r="C6"/>
      <c r="D6" s="612" t="s">
        <v>102</v>
      </c>
      <c r="E6" s="613"/>
      <c r="F6" s="614"/>
      <c r="G6"/>
      <c r="H6" s="612" t="s">
        <v>70</v>
      </c>
      <c r="I6" s="613"/>
      <c r="J6" s="613"/>
      <c r="K6" s="614"/>
      <c r="L6" s="636" t="str">
        <f>IF(OR(COUNTA($D$7)&gt;0,$H$7&gt;0),"　注意：第6-1表に記入したもの『以外』の利用量です。","")</f>
        <v/>
      </c>
      <c r="M6" s="637"/>
      <c r="N6" s="637"/>
      <c r="O6" s="637"/>
      <c r="P6" s="637"/>
      <c r="Q6" s="637"/>
      <c r="R6" s="637"/>
      <c r="S6" s="637"/>
      <c r="T6" s="637"/>
      <c r="U6" s="98"/>
      <c r="V6" s="98"/>
    </row>
    <row r="7" spans="1:24" ht="27" customHeight="1" thickBot="1">
      <c r="C7"/>
      <c r="D7" s="638"/>
      <c r="E7" s="577"/>
      <c r="F7" s="578"/>
      <c r="G7"/>
      <c r="H7" s="609"/>
      <c r="I7" s="610"/>
      <c r="J7" s="610"/>
      <c r="K7" s="611"/>
      <c r="L7" s="634" t="str">
        <f>IF($W$7=1,"利用量の合計を記載してください","")</f>
        <v/>
      </c>
      <c r="M7" s="635"/>
      <c r="N7" s="635"/>
      <c r="O7" s="635"/>
      <c r="P7" s="635"/>
      <c r="Q7" s="635"/>
      <c r="R7" s="635"/>
      <c r="S7" s="635"/>
      <c r="T7" s="635"/>
      <c r="U7" s="98"/>
      <c r="V7" s="98"/>
      <c r="W7" s="247" t="str">
        <f>IF(AND(COUNTA($D$7)&gt;0,OR($H$7=0,$H$7="")),1,"")</f>
        <v/>
      </c>
      <c r="X7" s="200" t="s">
        <v>636</v>
      </c>
    </row>
    <row r="8" spans="1:24" ht="17.25" customHeight="1" thickBot="1">
      <c r="A8" s="641"/>
      <c r="B8" s="641"/>
      <c r="C8" s="641"/>
      <c r="D8" s="641"/>
      <c r="E8" s="641"/>
      <c r="F8" s="641"/>
      <c r="G8"/>
      <c r="H8"/>
      <c r="I8"/>
      <c r="J8"/>
      <c r="K8" s="195"/>
      <c r="L8" s="640" t="str">
        <f>IF($W$8=1,"主な木質バイオマスの種類を記載してください","")</f>
        <v/>
      </c>
      <c r="M8" s="640"/>
      <c r="N8" s="640"/>
      <c r="O8" s="640"/>
      <c r="P8" s="640"/>
      <c r="Q8" s="640"/>
      <c r="R8" s="640"/>
      <c r="S8" s="640"/>
      <c r="T8" s="640"/>
      <c r="W8" s="231" t="str">
        <f>IF(AND($H$7&gt;=1,COUNTA($D$7)=0),1,"")</f>
        <v/>
      </c>
      <c r="X8" s="200" t="s">
        <v>637</v>
      </c>
    </row>
    <row r="9" spans="1:24" ht="18.75" customHeight="1" thickBot="1">
      <c r="C9" s="633" t="s">
        <v>77</v>
      </c>
      <c r="D9" s="633"/>
      <c r="E9" s="633"/>
      <c r="F9" s="633"/>
      <c r="G9" s="633"/>
      <c r="H9" s="633"/>
      <c r="I9" s="633"/>
      <c r="J9" s="633"/>
      <c r="K9" s="633"/>
      <c r="L9" s="633"/>
      <c r="M9" s="633"/>
      <c r="N9" s="633"/>
      <c r="O9" s="633"/>
      <c r="P9" s="633"/>
      <c r="Q9" s="633"/>
      <c r="R9" s="633"/>
      <c r="S9" s="633"/>
      <c r="T9" s="633"/>
      <c r="U9" s="633"/>
      <c r="V9" s="82"/>
      <c r="W9" s="248"/>
    </row>
    <row r="10" spans="1:24" ht="18" customHeight="1" thickBot="1">
      <c r="C10" s="13"/>
      <c r="D10" s="612" t="s">
        <v>333</v>
      </c>
      <c r="E10" s="613"/>
      <c r="F10" s="614"/>
      <c r="G10" s="13"/>
      <c r="H10" s="612" t="s">
        <v>48</v>
      </c>
      <c r="I10" s="613"/>
      <c r="J10" s="613"/>
      <c r="K10" s="614"/>
      <c r="L10" s="639" t="str">
        <f>IF($W$10=1,"左で「キ：その他」を選択した場合は詳細を記載してください",IF($W$10=2,"ア～カを選択した場合は詳細の記入の必要はありません",IF($W$10=3,"詳細を記載いただく場合は上の欄で「キ」を選択してください","")))</f>
        <v/>
      </c>
      <c r="M10" s="605"/>
      <c r="N10" s="605"/>
      <c r="O10" s="605"/>
      <c r="P10" s="605"/>
      <c r="Q10" s="605"/>
      <c r="R10" s="605"/>
      <c r="S10" s="605"/>
      <c r="T10" s="605"/>
      <c r="W10" s="231" t="str">
        <f>IF(AND($H$11="キ",COUNTA($H$13)=0),1,IF(AND(COUNTA($H$11)=1,$H$11&lt;&gt;"キ",COUNTA($H$13)=1),2,IF(AND(COUNTA($H$11)=0,COUNTA($H$13)=1),3,"")))</f>
        <v/>
      </c>
      <c r="X10" s="3" t="s">
        <v>638</v>
      </c>
    </row>
    <row r="11" spans="1:24" ht="26.25" customHeight="1" thickBot="1">
      <c r="C11" s="13"/>
      <c r="D11" s="645"/>
      <c r="E11" s="646"/>
      <c r="F11" s="647"/>
      <c r="G11" s="13"/>
      <c r="H11" s="638"/>
      <c r="I11" s="577"/>
      <c r="J11" s="577"/>
      <c r="K11" s="578"/>
      <c r="L11" s="639" t="str">
        <f>IF($W$11=1,"混焼を行っている発電機の基数　または　混焼で利用している主な燃料を記入してください","")</f>
        <v/>
      </c>
      <c r="M11" s="605"/>
      <c r="N11" s="605"/>
      <c r="O11" s="605"/>
      <c r="P11" s="605"/>
      <c r="Q11" s="605"/>
      <c r="R11" s="605"/>
      <c r="S11" s="605"/>
      <c r="T11" s="605"/>
      <c r="W11" s="231" t="str">
        <f>IF(OR(AND(COUNTA($H$11)&lt;1,COUNTA($D$11)=1),AND(COUNTA($H$11)&gt;=1,COUNTA($D$11)=0)),1,"")</f>
        <v/>
      </c>
      <c r="X11" s="3" t="s">
        <v>639</v>
      </c>
    </row>
    <row r="12" spans="1:24" ht="14.25" customHeight="1">
      <c r="B12" s="605" t="str">
        <f>IF($W$12=1,"第３表で記載した発電機の合計数を混焼発電機数が上回っています","")</f>
        <v/>
      </c>
      <c r="C12" s="605"/>
      <c r="D12" s="605"/>
      <c r="E12" s="605"/>
      <c r="F12" s="605"/>
      <c r="G12" s="605"/>
      <c r="H12" s="648" t="s">
        <v>334</v>
      </c>
      <c r="I12" s="649"/>
      <c r="J12" s="649"/>
      <c r="K12" s="650"/>
      <c r="L12" s="13"/>
      <c r="M12" s="13"/>
      <c r="N12" s="13"/>
      <c r="O12" s="13"/>
      <c r="P12" s="13"/>
      <c r="Q12" s="13"/>
      <c r="R12" s="13"/>
      <c r="S12" s="13"/>
      <c r="T12"/>
      <c r="W12" s="631" t="str">
        <f>IF($D$11&lt;=SUM(第３表!$N$10:$O$25),"",1)</f>
        <v/>
      </c>
    </row>
    <row r="13" spans="1:24" ht="21.75" customHeight="1" thickBot="1">
      <c r="B13" s="605"/>
      <c r="C13" s="605"/>
      <c r="D13" s="605"/>
      <c r="E13" s="605"/>
      <c r="F13" s="605"/>
      <c r="G13" s="605"/>
      <c r="H13" s="642"/>
      <c r="I13" s="643"/>
      <c r="J13" s="643"/>
      <c r="K13" s="644"/>
      <c r="L13" s="19"/>
      <c r="M13" s="19"/>
      <c r="N13" s="19"/>
      <c r="O13" s="19"/>
      <c r="P13" s="19"/>
      <c r="Q13" s="19"/>
      <c r="R13" s="19"/>
      <c r="S13" s="19"/>
      <c r="T13"/>
      <c r="W13" s="632"/>
      <c r="X13" s="246" t="s">
        <v>640</v>
      </c>
    </row>
    <row r="14" spans="1:24" ht="12.75" customHeight="1" thickBot="1">
      <c r="B14" s="605"/>
      <c r="C14" s="605"/>
      <c r="D14" s="605"/>
      <c r="E14" s="605"/>
      <c r="F14" s="605"/>
      <c r="G14" s="605"/>
      <c r="H14" s="100"/>
      <c r="I14" s="100"/>
      <c r="J14" s="100"/>
      <c r="K14" s="100"/>
      <c r="L14" s="19"/>
      <c r="M14" s="19"/>
      <c r="N14" s="19"/>
      <c r="O14" s="19"/>
      <c r="P14" s="19"/>
      <c r="Q14" s="19"/>
      <c r="R14" s="19"/>
      <c r="S14" s="19"/>
      <c r="T14"/>
      <c r="W14" s="248"/>
    </row>
    <row r="15" spans="1:24" ht="18" customHeight="1" thickBot="1">
      <c r="C15"/>
      <c r="D15" s="612" t="s">
        <v>335</v>
      </c>
      <c r="E15" s="613"/>
      <c r="F15" s="614"/>
      <c r="G15"/>
      <c r="H15" s="612" t="s">
        <v>48</v>
      </c>
      <c r="I15" s="613"/>
      <c r="J15" s="613"/>
      <c r="K15" s="614"/>
      <c r="L15" s="19"/>
      <c r="M15" s="19"/>
      <c r="N15" s="19"/>
      <c r="O15" s="19"/>
      <c r="P15" s="19"/>
      <c r="Q15" s="19"/>
      <c r="R15" s="19"/>
      <c r="S15" s="19"/>
      <c r="T15"/>
      <c r="W15" s="248"/>
    </row>
    <row r="16" spans="1:24" ht="26.25" customHeight="1" thickBot="1">
      <c r="C16"/>
      <c r="D16" s="645"/>
      <c r="E16" s="646"/>
      <c r="F16" s="647"/>
      <c r="G16"/>
      <c r="H16" s="638"/>
      <c r="I16" s="577"/>
      <c r="J16" s="577"/>
      <c r="K16" s="578"/>
      <c r="L16" s="651" t="str">
        <f>IF($W$16=1,"混焼を行っているボイラーの基数または混焼で利用している主な燃料を記入してください","")</f>
        <v/>
      </c>
      <c r="M16" s="652"/>
      <c r="N16" s="652"/>
      <c r="O16" s="652"/>
      <c r="P16" s="652"/>
      <c r="Q16" s="652"/>
      <c r="R16" s="652"/>
      <c r="S16" s="652"/>
      <c r="T16" s="652"/>
      <c r="W16" s="631" t="str">
        <f>IF(OR(AND(COUNTA($H$16)&lt;1,COUNTA($D$16)=1),AND(COUNTA($H$16)&gt;=1,COUNTA($D$16)=0)),1,"")</f>
        <v/>
      </c>
      <c r="X16" s="3" t="s">
        <v>641</v>
      </c>
    </row>
    <row r="17" spans="2:24" ht="12.75" customHeight="1" thickBot="1">
      <c r="B17" s="605" t="str">
        <f>IF($W$19=1,"第４表で記載したボイラーの合計数を混焼ボイラー数が上回っています","")</f>
        <v/>
      </c>
      <c r="C17" s="605"/>
      <c r="D17" s="605"/>
      <c r="E17" s="605"/>
      <c r="F17" s="605"/>
      <c r="G17" s="653"/>
      <c r="H17" s="654" t="s">
        <v>334</v>
      </c>
      <c r="I17" s="655"/>
      <c r="J17" s="655"/>
      <c r="K17" s="656"/>
      <c r="L17" s="651"/>
      <c r="M17" s="652"/>
      <c r="N17" s="652"/>
      <c r="O17" s="652"/>
      <c r="P17" s="652"/>
      <c r="Q17" s="652"/>
      <c r="R17" s="652"/>
      <c r="S17" s="652"/>
      <c r="T17" s="652"/>
      <c r="W17" s="632"/>
    </row>
    <row r="18" spans="2:24" ht="26.25" customHeight="1" thickBot="1">
      <c r="B18" s="605"/>
      <c r="C18" s="605"/>
      <c r="D18" s="605"/>
      <c r="E18" s="605"/>
      <c r="F18" s="605"/>
      <c r="G18" s="653"/>
      <c r="H18" s="642"/>
      <c r="I18" s="643"/>
      <c r="J18" s="643"/>
      <c r="K18" s="644"/>
      <c r="L18" s="657" t="str">
        <f>IF($W$18=1,"左で「キ：その他」を選択した場合は詳細を記載してください",IF($W$18=2,"ア～カを選択した場合は詳細の記入の必要はありません",IF($W$18=3,"詳細を記載いただく場合は上の欄で「キ」を選択してください","")))</f>
        <v/>
      </c>
      <c r="M18" s="550"/>
      <c r="N18" s="550"/>
      <c r="O18" s="550"/>
      <c r="P18" s="550"/>
      <c r="Q18" s="550"/>
      <c r="R18" s="550"/>
      <c r="S18" s="550"/>
      <c r="T18" s="550"/>
      <c r="W18" s="231" t="str">
        <f>IF(AND($H$16="キ",COUNTA($H$18)=0),1,IF(AND(COUNTA($H$16)=1,$H$16&lt;&gt;"キ",COUNTA($H$18)=1),2,IF(AND(COUNTA($H$16)=0,COUNTA($H$18)=1),3,"")))</f>
        <v/>
      </c>
      <c r="X18" s="3" t="s">
        <v>642</v>
      </c>
    </row>
    <row r="19" spans="2:24" ht="13.5" customHeight="1" thickBot="1">
      <c r="C19"/>
      <c r="D19" s="13"/>
      <c r="E19" s="13"/>
      <c r="F19" s="13"/>
      <c r="G19"/>
      <c r="H19" s="13"/>
      <c r="I19" s="13"/>
      <c r="J19" s="13"/>
      <c r="K19" s="13"/>
      <c r="L19" s="19"/>
      <c r="M19" s="19"/>
      <c r="N19" s="19"/>
      <c r="O19" s="19"/>
      <c r="P19" s="19"/>
      <c r="Q19" s="19"/>
      <c r="R19" s="19"/>
      <c r="S19" s="19"/>
      <c r="T19"/>
      <c r="W19" s="231" t="str">
        <f>IF($D$16&lt;=SUM(第４表!$Q$7:$S$26),"",1)</f>
        <v/>
      </c>
      <c r="X19" s="3" t="s">
        <v>643</v>
      </c>
    </row>
    <row r="20" spans="2:24" ht="16.5" customHeight="1" thickBot="1">
      <c r="C20" s="633" t="s">
        <v>78</v>
      </c>
      <c r="D20" s="633"/>
      <c r="E20" s="633"/>
      <c r="F20" s="633"/>
      <c r="G20" s="633"/>
      <c r="H20" s="633"/>
      <c r="I20" s="633"/>
      <c r="J20" s="633"/>
      <c r="K20" s="633"/>
      <c r="L20" s="633"/>
      <c r="M20" s="633"/>
      <c r="N20" s="633"/>
      <c r="O20" s="633"/>
      <c r="P20" s="633"/>
      <c r="Q20" s="633"/>
      <c r="R20" s="633"/>
      <c r="S20" s="633"/>
      <c r="T20" s="552"/>
      <c r="W20" s="248"/>
    </row>
    <row r="21" spans="2:24" ht="18" customHeight="1" thickBot="1">
      <c r="C21"/>
      <c r="D21" s="612" t="s">
        <v>74</v>
      </c>
      <c r="E21" s="613"/>
      <c r="F21" s="614"/>
      <c r="G21" s="57"/>
      <c r="H21" s="612" t="s">
        <v>336</v>
      </c>
      <c r="I21" s="613"/>
      <c r="J21" s="613"/>
      <c r="K21" s="614"/>
      <c r="L21" s="101"/>
      <c r="M21" s="82"/>
      <c r="N21" s="82"/>
      <c r="O21" s="82"/>
      <c r="P21" s="82"/>
      <c r="Q21" s="82"/>
      <c r="R21" s="82"/>
      <c r="S21" s="82"/>
      <c r="T21" s="82"/>
      <c r="W21" s="248"/>
    </row>
    <row r="22" spans="2:24" ht="27" customHeight="1" thickBot="1">
      <c r="C22" s="102"/>
      <c r="D22" s="645"/>
      <c r="E22" s="646"/>
      <c r="F22" s="647"/>
      <c r="G22" s="57"/>
      <c r="H22" s="638"/>
      <c r="I22" s="577"/>
      <c r="J22" s="577"/>
      <c r="K22" s="578"/>
      <c r="L22" s="639" t="str">
        <f>IF($W$22=1,"混焼を行っている発電機の基数または混焼で利用している主な燃料を記載してください","")</f>
        <v/>
      </c>
      <c r="M22" s="605"/>
      <c r="N22" s="605"/>
      <c r="O22" s="605"/>
      <c r="P22" s="605"/>
      <c r="Q22" s="605"/>
      <c r="R22" s="605"/>
      <c r="S22" s="605"/>
      <c r="T22" s="605"/>
      <c r="W22" s="239" t="str">
        <f>IF(OR(AND(COUNTA($H$22)&lt;1,COUNTA($D$22)=1),AND(COUNTA($H$22)&gt;=1,COUNTA($D$22)=0)),1,"")</f>
        <v/>
      </c>
      <c r="X22" s="3" t="s">
        <v>645</v>
      </c>
    </row>
    <row r="23" spans="2:24" ht="13.5" customHeight="1">
      <c r="B23" s="658" t="str">
        <f>IF($W$25=1,"第３表で記載した発電機の合計数を混焼発電機数が上回っています","")</f>
        <v/>
      </c>
      <c r="C23" s="658"/>
      <c r="D23" s="658"/>
      <c r="E23" s="658"/>
      <c r="F23" s="658"/>
      <c r="G23" s="659"/>
      <c r="H23" s="660" t="s">
        <v>337</v>
      </c>
      <c r="I23" s="661"/>
      <c r="J23" s="661"/>
      <c r="K23" s="662"/>
      <c r="L23" s="629" t="str">
        <f>IF($W$23=1,"左で「カ：その他」を選択した場合は詳細を記載してください",IF($W$23=2,"ア～オを選択した場合は詳細の記入の必要はありません",IF($W$23=3,"詳細を記載いただく場合は上の欄で「カ」を選択してください","")))</f>
        <v/>
      </c>
      <c r="M23" s="630"/>
      <c r="N23" s="630"/>
      <c r="O23" s="630"/>
      <c r="P23" s="630"/>
      <c r="Q23" s="630"/>
      <c r="R23" s="630"/>
      <c r="S23" s="630"/>
      <c r="T23" s="630"/>
      <c r="U23" s="258"/>
      <c r="V23" s="198"/>
      <c r="W23" s="631" t="str">
        <f>IF(AND($H$22="カ",COUNTA($H$24)=0),1,IF(AND(COUNTA($H$22)=1,$H$22&lt;&gt;"カ",COUNTA($H$24)=1),2,IF(AND(COUNTA($H$22)=0,COUNTA($H$24)=1),3,"")))</f>
        <v/>
      </c>
    </row>
    <row r="24" spans="2:24" ht="24" customHeight="1" thickBot="1">
      <c r="B24" s="658"/>
      <c r="C24" s="658"/>
      <c r="D24" s="658"/>
      <c r="E24" s="658"/>
      <c r="F24" s="658"/>
      <c r="G24" s="659"/>
      <c r="H24" s="642"/>
      <c r="I24" s="643"/>
      <c r="J24" s="643"/>
      <c r="K24" s="644"/>
      <c r="L24" s="629"/>
      <c r="M24" s="630"/>
      <c r="N24" s="630"/>
      <c r="O24" s="630"/>
      <c r="P24" s="630"/>
      <c r="Q24" s="630"/>
      <c r="R24" s="630"/>
      <c r="S24" s="630"/>
      <c r="T24" s="630"/>
      <c r="U24" s="258"/>
      <c r="V24" s="198"/>
      <c r="W24" s="632"/>
      <c r="X24" s="200" t="s">
        <v>644</v>
      </c>
    </row>
    <row r="25" spans="2:24" ht="12" customHeight="1" thickBot="1">
      <c r="C25" s="103"/>
      <c r="D25"/>
      <c r="E25"/>
      <c r="F25"/>
      <c r="G25"/>
      <c r="H25"/>
      <c r="I25"/>
      <c r="J25"/>
      <c r="K25"/>
      <c r="L25"/>
      <c r="M25"/>
      <c r="N25"/>
      <c r="O25"/>
      <c r="P25"/>
      <c r="Q25"/>
      <c r="R25"/>
      <c r="S25"/>
      <c r="T25"/>
      <c r="U25"/>
      <c r="V25"/>
      <c r="W25" s="231" t="str">
        <f>IF($D$22&lt;=SUM(第３表!$N$10:$O$25),"",1)</f>
        <v/>
      </c>
      <c r="X25" s="246" t="s">
        <v>646</v>
      </c>
    </row>
    <row r="26" spans="2:24" ht="18.75" customHeight="1" thickBot="1">
      <c r="C26"/>
      <c r="D26" s="612" t="s">
        <v>335</v>
      </c>
      <c r="E26" s="613"/>
      <c r="F26" s="614"/>
      <c r="G26"/>
      <c r="H26" s="612" t="s">
        <v>336</v>
      </c>
      <c r="I26" s="613"/>
      <c r="J26" s="613"/>
      <c r="K26" s="614"/>
      <c r="L26"/>
      <c r="M26"/>
      <c r="N26"/>
      <c r="O26"/>
      <c r="P26"/>
      <c r="Q26"/>
      <c r="R26"/>
      <c r="S26"/>
      <c r="T26"/>
      <c r="U26"/>
      <c r="V26"/>
      <c r="W26" s="248"/>
    </row>
    <row r="27" spans="2:24" ht="27" customHeight="1" thickBot="1">
      <c r="D27" s="645"/>
      <c r="E27" s="646"/>
      <c r="F27" s="647"/>
      <c r="H27" s="638"/>
      <c r="I27" s="577"/>
      <c r="J27" s="577"/>
      <c r="K27" s="578"/>
      <c r="W27" s="248"/>
    </row>
    <row r="28" spans="2:24" ht="14.25" customHeight="1" thickBot="1">
      <c r="B28" s="605" t="str">
        <f>IF($W$31=1,"第４表で記載したボイラーの合計数を混焼ボイラー数が上回っています","")</f>
        <v/>
      </c>
      <c r="C28" s="605"/>
      <c r="D28" s="605"/>
      <c r="E28" s="605"/>
      <c r="F28" s="605"/>
      <c r="G28" s="653"/>
      <c r="H28" s="660" t="s">
        <v>337</v>
      </c>
      <c r="I28" s="661"/>
      <c r="J28" s="661"/>
      <c r="K28" s="662"/>
      <c r="L28" s="639" t="str">
        <f>IF($W$28=1,"混焼を行っているボイラーの基数または混焼で利用している主な燃料を記入してください","")</f>
        <v/>
      </c>
      <c r="M28" s="605"/>
      <c r="N28" s="605"/>
      <c r="O28" s="605"/>
      <c r="P28" s="605"/>
      <c r="Q28" s="605"/>
      <c r="R28" s="605"/>
      <c r="S28" s="605"/>
      <c r="T28" s="605"/>
      <c r="W28" s="231" t="str">
        <f>IF(OR(AND(COUNTA($H$27)&lt;1,COUNTA($D$27)=1),AND(COUNTA($H$27)&gt;=1,COUNTA($D$27)=0)),1,"")</f>
        <v/>
      </c>
      <c r="X28" s="3" t="s">
        <v>647</v>
      </c>
    </row>
    <row r="29" spans="2:24" ht="22.5" customHeight="1" thickBot="1">
      <c r="B29" s="605"/>
      <c r="C29" s="605"/>
      <c r="D29" s="605"/>
      <c r="E29" s="605"/>
      <c r="F29" s="605"/>
      <c r="G29" s="653"/>
      <c r="H29" s="642"/>
      <c r="I29" s="643"/>
      <c r="J29" s="643"/>
      <c r="K29" s="644"/>
      <c r="L29" s="639" t="str">
        <f>IF($W$29=1,"左で「カ：その他」を選択した場合は詳細を記入してください",IF($W$29=2,"ア～オを選択した場合は詳細の記入の必要はありません",IF($W$29=3,"詳細を記入いただく場合は上の欄で「カ」を選択してください","")))</f>
        <v/>
      </c>
      <c r="M29" s="605"/>
      <c r="N29" s="605"/>
      <c r="O29" s="605"/>
      <c r="P29" s="605"/>
      <c r="Q29" s="605"/>
      <c r="R29" s="605"/>
      <c r="S29" s="605"/>
      <c r="T29" s="605"/>
      <c r="W29" s="231" t="str">
        <f>IF(AND($H$27="カ",COUNTA($H$29)=0),1,IF(AND(COUNTA($H$27)=1,$H$27&lt;&gt;"カ",COUNTA($H$29)=1),2,IF(AND(COUNTA($H$27)=0,COUNTA($H$29)=1),3,"")))</f>
        <v/>
      </c>
      <c r="X29" s="200" t="s">
        <v>648</v>
      </c>
    </row>
    <row r="30" spans="2:24" ht="8.25" customHeight="1" thickBot="1">
      <c r="H30" s="100"/>
      <c r="I30" s="100"/>
      <c r="J30" s="100"/>
      <c r="K30" s="100"/>
      <c r="W30" s="248"/>
    </row>
    <row r="31" spans="2:24" ht="11.25" customHeight="1" thickBot="1">
      <c r="C31" s="663" t="s">
        <v>97</v>
      </c>
      <c r="D31" s="555"/>
      <c r="E31" s="555"/>
      <c r="F31" s="555"/>
      <c r="G31" s="555"/>
      <c r="H31" s="555"/>
      <c r="I31" s="555"/>
      <c r="J31" s="555"/>
      <c r="K31" s="555"/>
      <c r="L31" s="555"/>
      <c r="M31" s="555"/>
      <c r="N31" s="555"/>
      <c r="O31" s="555"/>
      <c r="P31" s="555"/>
      <c r="Q31" s="555"/>
      <c r="R31" s="555"/>
      <c r="S31" s="555"/>
      <c r="T31" s="555"/>
      <c r="U31" s="555"/>
      <c r="V31" s="73"/>
      <c r="W31" s="231" t="str">
        <f>IF($D$27&lt;=SUM(第４表!$Q$7:$S$26),"",1)</f>
        <v/>
      </c>
      <c r="X31" s="246" t="s">
        <v>649</v>
      </c>
    </row>
    <row r="32" spans="2:24" ht="27.75" customHeight="1">
      <c r="C32" s="555"/>
      <c r="D32" s="555"/>
      <c r="E32" s="555"/>
      <c r="F32" s="555"/>
      <c r="G32" s="555"/>
      <c r="H32" s="555"/>
      <c r="I32" s="555"/>
      <c r="J32" s="555"/>
      <c r="K32" s="555"/>
      <c r="L32" s="555"/>
      <c r="M32" s="555"/>
      <c r="N32" s="555"/>
      <c r="O32" s="555"/>
      <c r="P32" s="555"/>
      <c r="Q32" s="555"/>
      <c r="R32" s="555"/>
      <c r="S32" s="555"/>
      <c r="T32" s="555"/>
      <c r="U32" s="555"/>
      <c r="V32" s="73"/>
      <c r="W32" s="248"/>
    </row>
    <row r="33" spans="23:24" ht="18.75" customHeight="1" thickBot="1">
      <c r="W33" s="248"/>
    </row>
    <row r="34" spans="23:24" ht="18.75" customHeight="1" thickBot="1">
      <c r="W34" s="231">
        <f>SUM(W7:W31)</f>
        <v>0</v>
      </c>
      <c r="X34" s="3" t="s">
        <v>650</v>
      </c>
    </row>
  </sheetData>
  <sheetProtection algorithmName="SHA-512" hashValue="qWjHyK6DUu+qA8GbZ5CWWoPlYxbuD0fE38yLStPbLnCvQfQBYt5xrxNN1+8PjkT0isMdyq6guFqPr6/fDrOCog==" saltValue="gx1D0g9/07f1sFZ6QoVPBg==" spinCount="100000" sheet="1" selectLockedCells="1"/>
  <mergeCells count="53">
    <mergeCell ref="C31:U32"/>
    <mergeCell ref="D27:F27"/>
    <mergeCell ref="H27:K27"/>
    <mergeCell ref="B28:G29"/>
    <mergeCell ref="H28:K28"/>
    <mergeCell ref="L28:T28"/>
    <mergeCell ref="H29:K29"/>
    <mergeCell ref="L29:T29"/>
    <mergeCell ref="B23:G24"/>
    <mergeCell ref="H23:K23"/>
    <mergeCell ref="H24:K24"/>
    <mergeCell ref="D26:F26"/>
    <mergeCell ref="H26:K26"/>
    <mergeCell ref="C20:T20"/>
    <mergeCell ref="D21:F21"/>
    <mergeCell ref="H21:K21"/>
    <mergeCell ref="D22:F22"/>
    <mergeCell ref="H22:K22"/>
    <mergeCell ref="L22:T22"/>
    <mergeCell ref="D16:F16"/>
    <mergeCell ref="H16:K16"/>
    <mergeCell ref="L16:T17"/>
    <mergeCell ref="W16:W17"/>
    <mergeCell ref="B17:G18"/>
    <mergeCell ref="H17:K17"/>
    <mergeCell ref="H18:K18"/>
    <mergeCell ref="L18:T18"/>
    <mergeCell ref="A8:F8"/>
    <mergeCell ref="W12:W13"/>
    <mergeCell ref="H13:K13"/>
    <mergeCell ref="D15:F15"/>
    <mergeCell ref="H15:K15"/>
    <mergeCell ref="D11:F11"/>
    <mergeCell ref="H11:K11"/>
    <mergeCell ref="L11:T11"/>
    <mergeCell ref="B12:G14"/>
    <mergeCell ref="H12:K12"/>
    <mergeCell ref="L23:T24"/>
    <mergeCell ref="W23:W24"/>
    <mergeCell ref="C2:S2"/>
    <mergeCell ref="C4:S4"/>
    <mergeCell ref="C5:U5"/>
    <mergeCell ref="D6:F6"/>
    <mergeCell ref="H6:K6"/>
    <mergeCell ref="L7:T7"/>
    <mergeCell ref="L6:T6"/>
    <mergeCell ref="D7:F7"/>
    <mergeCell ref="H7:K7"/>
    <mergeCell ref="C9:U9"/>
    <mergeCell ref="D10:F10"/>
    <mergeCell ref="H10:K10"/>
    <mergeCell ref="L10:T10"/>
    <mergeCell ref="L8:T8"/>
  </mergeCells>
  <phoneticPr fontId="4"/>
  <pageMargins left="0.39370078740157483" right="0.39370078740157483" top="0.43307086614173229" bottom="0.19685039370078741" header="0.51181102362204722" footer="0.19685039370078741"/>
  <pageSetup paperSize="9" scale="97"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3000000}">
          <x14:formula1>
            <xm:f>コード表!$K$19:$K$24</xm:f>
          </x14:formula1>
          <xm:sqref>H22:K22 H27:K27</xm:sqref>
        </x14:dataValidation>
        <x14:dataValidation type="list" allowBlank="1" showInputMessage="1" showErrorMessage="1" xr:uid="{CE5266CB-EC7A-479F-9ED3-25466C971E4B}">
          <x14:formula1>
            <xm:f>コード表!$K$10:$K$16</xm:f>
          </x14:formula1>
          <xm:sqref>H11:K11 H16:K16</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W33"/>
  <sheetViews>
    <sheetView showGridLines="0" view="pageBreakPreview" topLeftCell="A5" zoomScaleNormal="85" zoomScaleSheetLayoutView="100" workbookViewId="0">
      <selection activeCell="R21" sqref="R21:R22"/>
    </sheetView>
  </sheetViews>
  <sheetFormatPr defaultColWidth="9.5" defaultRowHeight="18.75" customHeight="1"/>
  <cols>
    <col min="1" max="1" width="2.25" style="3" customWidth="1"/>
    <col min="2" max="2" width="3.625" style="3" customWidth="1"/>
    <col min="3" max="3" width="4.625" style="3" customWidth="1"/>
    <col min="4" max="4" width="9.5" style="3"/>
    <col min="5" max="5" width="12.125" style="3" customWidth="1"/>
    <col min="6" max="6" width="4.25" style="3" customWidth="1"/>
    <col min="7" max="7" width="3.5" style="3" customWidth="1"/>
    <col min="8" max="8" width="12" style="3" customWidth="1"/>
    <col min="9" max="9" width="2.75" style="3" customWidth="1"/>
    <col min="10" max="10" width="11.625" style="3" customWidth="1"/>
    <col min="11" max="16" width="4.5" style="3" customWidth="1"/>
    <col min="17" max="17" width="8.625" style="3" customWidth="1"/>
    <col min="18" max="19" width="17.125" style="3" customWidth="1"/>
    <col min="20" max="21" width="5.75" style="3" customWidth="1"/>
    <col min="22" max="22" width="10" style="3" customWidth="1"/>
    <col min="23" max="16384" width="9.5" style="3"/>
  </cols>
  <sheetData>
    <row r="2" spans="2:23" ht="17.25" customHeight="1">
      <c r="B2" s="608" t="str">
        <f>"第６-３表　事業所内で利用した木質バイオマスについて　（調査期間：令和 "&amp;表!$T$5&amp;" 年１月～令和 "&amp;表!$T$5&amp;" 年12月末）"</f>
        <v>第６-３表　事業所内で利用した木質バイオマスについて　（調査期間：令和 7 年１月～令和 7 年12月末）</v>
      </c>
      <c r="C2" s="608"/>
      <c r="D2" s="608"/>
      <c r="E2" s="608"/>
      <c r="F2" s="608"/>
      <c r="G2" s="608"/>
      <c r="H2" s="608"/>
      <c r="I2" s="608"/>
      <c r="J2" s="608"/>
      <c r="K2" s="608"/>
      <c r="L2" s="608"/>
      <c r="M2" s="608"/>
      <c r="N2" s="608"/>
      <c r="O2" s="608"/>
      <c r="P2" s="608"/>
      <c r="Q2" s="608"/>
      <c r="R2" s="608"/>
      <c r="S2" s="608"/>
      <c r="T2" s="608"/>
      <c r="U2" s="181"/>
    </row>
    <row r="3" spans="2:23" ht="12.75" customHeight="1">
      <c r="B3"/>
      <c r="C3" s="18"/>
      <c r="D3" s="11"/>
      <c r="E3" s="11"/>
      <c r="F3" s="11"/>
      <c r="G3" s="11"/>
      <c r="H3" s="11"/>
      <c r="I3" s="11"/>
      <c r="J3" s="11"/>
      <c r="K3" s="11"/>
      <c r="L3" s="11"/>
      <c r="M3" s="11"/>
      <c r="N3" s="11"/>
      <c r="O3" s="11"/>
      <c r="P3" s="11"/>
      <c r="Q3" s="11"/>
      <c r="R3"/>
      <c r="S3"/>
      <c r="T3"/>
      <c r="U3"/>
    </row>
    <row r="4" spans="2:23" ht="20.25" customHeight="1">
      <c r="B4" s="664" t="s">
        <v>338</v>
      </c>
      <c r="C4" s="664"/>
      <c r="D4" s="664"/>
      <c r="E4" s="664"/>
      <c r="F4" s="664"/>
      <c r="G4" s="664"/>
      <c r="H4" s="664"/>
      <c r="I4" s="664"/>
      <c r="J4" s="555"/>
      <c r="K4" s="555"/>
      <c r="L4" s="555"/>
      <c r="M4" s="555"/>
      <c r="N4" s="555"/>
      <c r="O4" s="555"/>
      <c r="P4" s="555"/>
      <c r="Q4" s="555"/>
      <c r="R4" s="555"/>
      <c r="S4" s="555"/>
      <c r="T4" s="552"/>
      <c r="U4"/>
    </row>
    <row r="5" spans="2:23" ht="17.25" customHeight="1">
      <c r="B5"/>
      <c r="C5"/>
      <c r="D5"/>
      <c r="E5"/>
      <c r="F5"/>
      <c r="G5"/>
      <c r="H5"/>
      <c r="I5"/>
      <c r="J5"/>
      <c r="K5"/>
      <c r="L5"/>
      <c r="M5"/>
      <c r="N5"/>
      <c r="O5"/>
      <c r="P5"/>
      <c r="Q5"/>
      <c r="R5"/>
      <c r="S5"/>
      <c r="T5"/>
      <c r="U5"/>
    </row>
    <row r="6" spans="2:23" ht="17.25" customHeight="1">
      <c r="B6" s="277" t="s">
        <v>339</v>
      </c>
      <c r="C6" s="276" t="s">
        <v>114</v>
      </c>
      <c r="D6" s="276"/>
      <c r="E6" s="276"/>
      <c r="F6" s="276"/>
      <c r="G6" s="276"/>
      <c r="H6" s="276"/>
      <c r="I6" s="276"/>
      <c r="J6" s="276"/>
      <c r="K6" s="276"/>
      <c r="L6" s="276"/>
      <c r="M6" s="276"/>
      <c r="N6" s="276"/>
      <c r="O6" s="276"/>
      <c r="P6" s="276"/>
      <c r="Q6" s="276"/>
      <c r="R6" s="276"/>
      <c r="S6" s="276"/>
      <c r="T6" s="276"/>
      <c r="U6" s="15"/>
    </row>
    <row r="7" spans="2:23" ht="18.75" customHeight="1" thickBot="1">
      <c r="B7" s="277"/>
      <c r="C7" s="276"/>
      <c r="D7" s="276"/>
      <c r="E7" s="276"/>
      <c r="F7" s="276"/>
      <c r="G7" s="276"/>
      <c r="H7" s="276"/>
      <c r="I7" s="276"/>
      <c r="J7" s="276"/>
      <c r="K7" s="276"/>
      <c r="L7" s="276"/>
      <c r="M7" s="276"/>
      <c r="N7" s="276"/>
      <c r="O7" s="276"/>
      <c r="P7" s="276"/>
      <c r="Q7" s="276"/>
      <c r="R7" s="276"/>
      <c r="S7" s="276"/>
      <c r="T7" s="276"/>
      <c r="U7" s="15"/>
    </row>
    <row r="8" spans="2:23" ht="19.5" customHeight="1" thickBot="1">
      <c r="B8" s="11"/>
      <c r="C8" s="56"/>
      <c r="D8" s="56"/>
      <c r="E8" s="56"/>
      <c r="F8" s="56"/>
      <c r="G8" s="665" t="str">
        <f>IF(SUM($V$11:$V$22)&gt;0,"下記に記載いただいた数量が、第6-1表の同じ項目の数量を超えています","")</f>
        <v/>
      </c>
      <c r="H8" s="665"/>
      <c r="I8" s="665"/>
      <c r="J8" s="665"/>
      <c r="K8" s="665"/>
      <c r="L8" s="665"/>
      <c r="M8" s="665"/>
      <c r="N8" s="665"/>
      <c r="O8" s="665"/>
      <c r="P8" s="665"/>
      <c r="Q8" s="665"/>
      <c r="R8" s="665"/>
      <c r="S8" s="665"/>
      <c r="T8" s="665"/>
      <c r="U8" s="199"/>
      <c r="V8" s="230" t="str">
        <f>IF($C$17&gt;SUM('第6-1表'!$C$16:$E$16),1,"")</f>
        <v/>
      </c>
      <c r="W8" s="3" t="s">
        <v>652</v>
      </c>
    </row>
    <row r="9" spans="2:23" ht="18.75" customHeight="1" thickBot="1">
      <c r="B9"/>
      <c r="C9"/>
      <c r="D9"/>
      <c r="E9" s="20"/>
      <c r="F9"/>
      <c r="G9" s="625" t="s">
        <v>63</v>
      </c>
      <c r="H9" s="666"/>
      <c r="I9" s="666"/>
      <c r="J9" s="666"/>
      <c r="K9" s="666"/>
      <c r="L9" s="666"/>
      <c r="M9" s="666"/>
      <c r="N9" s="666"/>
      <c r="O9" s="666"/>
      <c r="P9" s="666"/>
      <c r="Q9" s="666"/>
      <c r="R9" s="667" t="s">
        <v>83</v>
      </c>
      <c r="S9" s="668"/>
      <c r="T9"/>
      <c r="U9"/>
      <c r="V9" s="230" t="str">
        <f>IF($C$17&lt;&gt;SUM($R$11:$R$22,$S$11:$S$16,$S$19:$S$22),1,"")</f>
        <v/>
      </c>
      <c r="W9" s="1" t="s">
        <v>631</v>
      </c>
    </row>
    <row r="10" spans="2:23" ht="17.25" customHeight="1" thickBot="1">
      <c r="B10" s="290"/>
      <c r="C10" s="552"/>
      <c r="D10" s="552"/>
      <c r="E10" s="552"/>
      <c r="F10"/>
      <c r="G10" s="666"/>
      <c r="H10" s="666"/>
      <c r="I10" s="666"/>
      <c r="J10" s="666"/>
      <c r="K10" s="666"/>
      <c r="L10" s="666"/>
      <c r="M10" s="666"/>
      <c r="N10" s="666"/>
      <c r="O10" s="666"/>
      <c r="P10" s="666"/>
      <c r="Q10" s="666"/>
      <c r="R10" s="22" t="s">
        <v>36</v>
      </c>
      <c r="S10" s="22" t="s">
        <v>37</v>
      </c>
      <c r="T10"/>
      <c r="U10"/>
    </row>
    <row r="11" spans="2:23" ht="16.5" customHeight="1" thickBot="1">
      <c r="B11" s="13"/>
      <c r="C11"/>
      <c r="D11"/>
      <c r="E11"/>
      <c r="F11"/>
      <c r="G11" s="669" t="s">
        <v>340</v>
      </c>
      <c r="H11" s="671" t="s">
        <v>341</v>
      </c>
      <c r="I11" s="672"/>
      <c r="J11" s="672"/>
      <c r="K11" s="672"/>
      <c r="L11" s="672"/>
      <c r="M11" s="672"/>
      <c r="N11" s="672"/>
      <c r="O11" s="672"/>
      <c r="P11" s="672"/>
      <c r="Q11" s="673"/>
      <c r="R11" s="627"/>
      <c r="S11" s="627"/>
      <c r="T11"/>
      <c r="U11"/>
      <c r="V11" s="230" t="str">
        <f>IF($R$11&gt;'第6-1表'!$T$12,1,"")</f>
        <v/>
      </c>
      <c r="W11" s="3" t="s">
        <v>653</v>
      </c>
    </row>
    <row r="12" spans="2:23" ht="16.5" customHeight="1" thickBot="1">
      <c r="B12" s="13"/>
      <c r="C12"/>
      <c r="D12"/>
      <c r="E12"/>
      <c r="F12"/>
      <c r="G12" s="670"/>
      <c r="H12" s="674"/>
      <c r="I12" s="675"/>
      <c r="J12" s="675"/>
      <c r="K12" s="675"/>
      <c r="L12" s="675"/>
      <c r="M12" s="675"/>
      <c r="N12" s="675"/>
      <c r="O12" s="675"/>
      <c r="P12" s="675"/>
      <c r="Q12" s="676"/>
      <c r="R12" s="628"/>
      <c r="S12" s="628"/>
      <c r="T12"/>
      <c r="U12"/>
      <c r="V12" s="230" t="str">
        <f>IF($S$11&gt;'第6-1表'!$U$12,1,"")</f>
        <v/>
      </c>
      <c r="W12" s="3" t="s">
        <v>654</v>
      </c>
    </row>
    <row r="13" spans="2:23" ht="16.5" customHeight="1" thickBot="1">
      <c r="B13"/>
      <c r="C13" s="15"/>
      <c r="D13" s="19"/>
      <c r="E13" s="20"/>
      <c r="F13"/>
      <c r="G13" s="669" t="s">
        <v>342</v>
      </c>
      <c r="H13" s="671" t="s">
        <v>343</v>
      </c>
      <c r="I13" s="672"/>
      <c r="J13" s="672"/>
      <c r="K13" s="672"/>
      <c r="L13" s="672"/>
      <c r="M13" s="672"/>
      <c r="N13" s="672"/>
      <c r="O13" s="672"/>
      <c r="P13" s="672"/>
      <c r="Q13" s="673"/>
      <c r="R13" s="627"/>
      <c r="S13" s="627"/>
      <c r="T13"/>
      <c r="U13"/>
      <c r="V13" s="230" t="str">
        <f>IF($R$13&gt;'第6-1表'!$T$13,1,"")</f>
        <v/>
      </c>
      <c r="W13" s="3" t="s">
        <v>655</v>
      </c>
    </row>
    <row r="14" spans="2:23" ht="16.5" customHeight="1" thickBot="1">
      <c r="B14"/>
      <c r="C14" s="15"/>
      <c r="D14" s="19"/>
      <c r="E14" s="20"/>
      <c r="F14"/>
      <c r="G14" s="670"/>
      <c r="H14" s="674"/>
      <c r="I14" s="675"/>
      <c r="J14" s="675"/>
      <c r="K14" s="675"/>
      <c r="L14" s="675"/>
      <c r="M14" s="675"/>
      <c r="N14" s="675"/>
      <c r="O14" s="675"/>
      <c r="P14" s="675"/>
      <c r="Q14" s="676"/>
      <c r="R14" s="628"/>
      <c r="S14" s="628"/>
      <c r="T14"/>
      <c r="U14"/>
      <c r="V14" s="230" t="str">
        <f>IF($S$13&gt;'第6-1表'!$U$13,1,"")</f>
        <v/>
      </c>
      <c r="W14" s="3" t="s">
        <v>656</v>
      </c>
    </row>
    <row r="15" spans="2:23" ht="16.5" customHeight="1" thickBot="1">
      <c r="B15"/>
      <c r="C15" s="677" t="s">
        <v>344</v>
      </c>
      <c r="D15" s="677"/>
      <c r="E15" s="677"/>
      <c r="F15"/>
      <c r="G15" s="624" t="s">
        <v>345</v>
      </c>
      <c r="H15" s="678" t="s">
        <v>384</v>
      </c>
      <c r="I15" s="679"/>
      <c r="J15" s="679"/>
      <c r="K15" s="679"/>
      <c r="L15" s="679"/>
      <c r="M15" s="679"/>
      <c r="N15" s="679"/>
      <c r="O15" s="679"/>
      <c r="P15" s="679"/>
      <c r="Q15" s="679"/>
      <c r="R15" s="626"/>
      <c r="S15" s="626"/>
      <c r="T15"/>
      <c r="U15"/>
      <c r="V15" s="230" t="str">
        <f>IF($R$15&gt;'第6-1表'!$T$14,1,"")</f>
        <v/>
      </c>
      <c r="W15" s="3" t="s">
        <v>657</v>
      </c>
    </row>
    <row r="16" spans="2:23" ht="16.5" customHeight="1" thickBot="1">
      <c r="B16" s="13"/>
      <c r="C16" s="612" t="s">
        <v>50</v>
      </c>
      <c r="D16" s="613"/>
      <c r="E16" s="614"/>
      <c r="F16" s="19"/>
      <c r="G16" s="625"/>
      <c r="H16" s="679"/>
      <c r="I16" s="679"/>
      <c r="J16" s="679"/>
      <c r="K16" s="679"/>
      <c r="L16" s="679"/>
      <c r="M16" s="679"/>
      <c r="N16" s="679"/>
      <c r="O16" s="679"/>
      <c r="P16" s="679"/>
      <c r="Q16" s="679"/>
      <c r="R16" s="626"/>
      <c r="S16" s="626"/>
      <c r="T16"/>
      <c r="U16"/>
      <c r="V16" s="230" t="str">
        <f>IF($S$15&gt;'第6-1表'!$U$14,1,"")</f>
        <v/>
      </c>
      <c r="W16" s="3" t="s">
        <v>658</v>
      </c>
    </row>
    <row r="17" spans="2:23" ht="16.5" customHeight="1" thickBot="1">
      <c r="B17"/>
      <c r="C17" s="690"/>
      <c r="D17" s="691"/>
      <c r="E17" s="692"/>
      <c r="F17"/>
      <c r="G17" s="682" t="s">
        <v>346</v>
      </c>
      <c r="H17" s="684" t="s">
        <v>347</v>
      </c>
      <c r="I17" s="685"/>
      <c r="J17" s="685"/>
      <c r="K17" s="685"/>
      <c r="L17" s="685"/>
      <c r="M17" s="685"/>
      <c r="N17" s="685"/>
      <c r="O17" s="685"/>
      <c r="P17" s="685"/>
      <c r="Q17" s="686"/>
      <c r="R17" s="627"/>
      <c r="S17" s="696"/>
      <c r="T17"/>
      <c r="U17"/>
      <c r="V17" s="232" t="str">
        <f>IF($R$17&gt;'第6-1表'!$T$16,1,"")</f>
        <v/>
      </c>
      <c r="W17" s="3" t="s">
        <v>659</v>
      </c>
    </row>
    <row r="18" spans="2:23" ht="16.5" customHeight="1" thickBot="1">
      <c r="B18"/>
      <c r="C18" s="693"/>
      <c r="D18" s="694"/>
      <c r="E18" s="695"/>
      <c r="F18"/>
      <c r="G18" s="683"/>
      <c r="H18" s="687"/>
      <c r="I18" s="688"/>
      <c r="J18" s="688"/>
      <c r="K18" s="688"/>
      <c r="L18" s="688"/>
      <c r="M18" s="688"/>
      <c r="N18" s="688"/>
      <c r="O18" s="688"/>
      <c r="P18" s="688"/>
      <c r="Q18" s="689"/>
      <c r="R18" s="628"/>
      <c r="S18" s="697"/>
      <c r="T18"/>
      <c r="U18"/>
    </row>
    <row r="19" spans="2:23" ht="16.5" customHeight="1" thickBot="1">
      <c r="B19"/>
      <c r="C19" s="680" t="str">
        <f>IF($V$9=1, "「木材チップの合計」が「由来別の内訳」と一致しません","")</f>
        <v/>
      </c>
      <c r="D19" s="680"/>
      <c r="E19" s="680"/>
      <c r="F19" s="13"/>
      <c r="G19" s="682" t="s">
        <v>348</v>
      </c>
      <c r="H19" s="684" t="s">
        <v>108</v>
      </c>
      <c r="I19" s="685"/>
      <c r="J19" s="685"/>
      <c r="K19" s="685"/>
      <c r="L19" s="685"/>
      <c r="M19" s="685"/>
      <c r="N19" s="685"/>
      <c r="O19" s="685"/>
      <c r="P19" s="685"/>
      <c r="Q19" s="686"/>
      <c r="R19" s="627"/>
      <c r="S19" s="627"/>
      <c r="T19"/>
      <c r="U19"/>
      <c r="V19" s="230" t="str">
        <f>IF($R$19&gt;'第6-1表'!$T$17,1,"")</f>
        <v/>
      </c>
      <c r="W19" s="3" t="s">
        <v>660</v>
      </c>
    </row>
    <row r="20" spans="2:23" ht="16.5" customHeight="1" thickBot="1">
      <c r="B20"/>
      <c r="C20" s="681"/>
      <c r="D20" s="681"/>
      <c r="E20" s="681"/>
      <c r="F20" s="13"/>
      <c r="G20" s="683"/>
      <c r="H20" s="687"/>
      <c r="I20" s="688"/>
      <c r="J20" s="688"/>
      <c r="K20" s="688"/>
      <c r="L20" s="688"/>
      <c r="M20" s="688"/>
      <c r="N20" s="688"/>
      <c r="O20" s="688"/>
      <c r="P20" s="688"/>
      <c r="Q20" s="689"/>
      <c r="R20" s="628"/>
      <c r="S20" s="628"/>
      <c r="T20"/>
      <c r="U20"/>
      <c r="V20" s="230" t="str">
        <f>IF($S$19&gt;'第6-1表'!$U$17,1,"")</f>
        <v/>
      </c>
      <c r="W20" s="3" t="s">
        <v>661</v>
      </c>
    </row>
    <row r="21" spans="2:23" ht="16.5" customHeight="1" thickBot="1">
      <c r="B21"/>
      <c r="D21" s="104"/>
      <c r="E21" s="104"/>
      <c r="F21" s="13"/>
      <c r="G21" s="682" t="s">
        <v>349</v>
      </c>
      <c r="H21" s="698" t="s">
        <v>350</v>
      </c>
      <c r="I21" s="699"/>
      <c r="J21" s="699"/>
      <c r="K21" s="699"/>
      <c r="L21" s="699"/>
      <c r="M21" s="699"/>
      <c r="N21" s="699"/>
      <c r="O21" s="699"/>
      <c r="P21" s="699"/>
      <c r="Q21" s="700"/>
      <c r="R21" s="627"/>
      <c r="S21" s="627"/>
      <c r="T21"/>
      <c r="U21"/>
      <c r="V21" s="230" t="str">
        <f>IF($R$21&gt;'第6-1表'!$T$18,1,"")</f>
        <v/>
      </c>
      <c r="W21" s="3" t="s">
        <v>662</v>
      </c>
    </row>
    <row r="22" spans="2:23" ht="16.5" customHeight="1" thickBot="1">
      <c r="B22"/>
      <c r="C22" s="630" t="str">
        <f>IF($V$8=1,"転用したチップの量が第6-1表で記載した木材チップの合計量を超えています","")</f>
        <v/>
      </c>
      <c r="D22" s="630"/>
      <c r="E22" s="630"/>
      <c r="F22" s="13"/>
      <c r="G22" s="683"/>
      <c r="H22" s="701"/>
      <c r="I22" s="702"/>
      <c r="J22" s="702"/>
      <c r="K22" s="702"/>
      <c r="L22" s="702"/>
      <c r="M22" s="702"/>
      <c r="N22" s="702"/>
      <c r="O22" s="702"/>
      <c r="P22" s="702"/>
      <c r="Q22" s="703"/>
      <c r="R22" s="628"/>
      <c r="S22" s="628"/>
      <c r="T22"/>
      <c r="U22"/>
      <c r="V22" s="230" t="str">
        <f>IF($S$21&gt;'第6-1表'!$U$18,1,"")</f>
        <v/>
      </c>
      <c r="W22" s="3" t="s">
        <v>663</v>
      </c>
    </row>
    <row r="23" spans="2:23" ht="13.5" customHeight="1" thickBot="1">
      <c r="B23"/>
      <c r="C23" s="630"/>
      <c r="D23" s="630"/>
      <c r="E23" s="630"/>
      <c r="F23" s="15"/>
      <c r="G23" s="15"/>
      <c r="H23" s="276"/>
      <c r="I23" s="277"/>
      <c r="J23" s="11"/>
      <c r="K23" s="11"/>
      <c r="L23" s="11"/>
      <c r="M23" s="11"/>
      <c r="N23" s="11"/>
      <c r="O23" s="11"/>
      <c r="P23" s="11"/>
      <c r="Q23" s="11"/>
      <c r="R23"/>
      <c r="S23"/>
      <c r="T23"/>
      <c r="U23"/>
    </row>
    <row r="24" spans="2:23" ht="19.5" customHeight="1" thickBot="1">
      <c r="B24"/>
      <c r="C24" s="630"/>
      <c r="D24" s="630"/>
      <c r="E24" s="630"/>
      <c r="F24" s="15"/>
      <c r="G24" s="15"/>
      <c r="H24" s="276" t="s">
        <v>351</v>
      </c>
      <c r="I24" s="277"/>
      <c r="J24" s="277"/>
      <c r="K24" s="277"/>
      <c r="L24" s="277"/>
      <c r="M24" s="277"/>
      <c r="N24" s="277"/>
      <c r="O24" s="277"/>
      <c r="P24" s="277"/>
      <c r="Q24" s="277"/>
      <c r="R24" s="99" t="s">
        <v>46</v>
      </c>
      <c r="S24" s="612" t="s">
        <v>352</v>
      </c>
      <c r="T24" s="614"/>
      <c r="U24" s="13"/>
      <c r="V24" s="230" t="str">
        <f>IF(OR(AND(SUM($R$21,$S$21)&gt;0,$R$25=""),AND(SUM($R$21,$S$21)=0,$R$25&lt;&gt;"")),1,"")</f>
        <v/>
      </c>
      <c r="W24" s="3" t="s">
        <v>664</v>
      </c>
    </row>
    <row r="25" spans="2:23" ht="33" customHeight="1" thickBot="1">
      <c r="B25"/>
      <c r="C25" s="630"/>
      <c r="D25" s="630"/>
      <c r="E25" s="630"/>
      <c r="F25" s="15"/>
      <c r="G25" s="15"/>
      <c r="H25" s="15"/>
      <c r="I25" s="15"/>
      <c r="J25" s="15"/>
      <c r="K25" s="15"/>
      <c r="L25" s="15"/>
      <c r="M25" s="15"/>
      <c r="N25" s="15"/>
      <c r="O25" s="15"/>
      <c r="P25" s="15"/>
      <c r="Q25" s="15"/>
      <c r="R25" s="105"/>
      <c r="S25" s="638"/>
      <c r="T25" s="705"/>
      <c r="U25" s="249"/>
      <c r="V25" s="230" t="str">
        <f>IF(AND($R$25="ウ",COUNTA($S$25)=0),1,"")</f>
        <v/>
      </c>
      <c r="W25" s="3" t="s">
        <v>665</v>
      </c>
    </row>
    <row r="26" spans="2:23" ht="10.5" customHeight="1">
      <c r="B26"/>
      <c r="C26" s="97"/>
      <c r="D26" s="19"/>
      <c r="E26" s="19"/>
      <c r="F26" s="19"/>
      <c r="G26" s="19"/>
      <c r="H26" s="605" t="str">
        <f>IF($V$24=1,"⑥（①～⑤以外の木材から製造されたチップ）に該当する場合は、　主な由来を選択してください。","")</f>
        <v/>
      </c>
      <c r="I26" s="605"/>
      <c r="J26" s="605"/>
      <c r="K26" s="605"/>
      <c r="L26" s="605"/>
      <c r="M26" s="605"/>
      <c r="N26" s="605"/>
      <c r="O26" s="605"/>
      <c r="P26" s="605"/>
      <c r="Q26" s="605"/>
      <c r="R26" s="706" t="str">
        <f>IF($V$25=1,"上記で「ウ：その他」を選択した場合は、　　詳細を記載してください","")</f>
        <v/>
      </c>
      <c r="S26" s="706"/>
      <c r="T26" s="706"/>
      <c r="U26" s="196"/>
    </row>
    <row r="27" spans="2:23" ht="19.5" customHeight="1">
      <c r="B27"/>
      <c r="C27" s="97"/>
      <c r="D27" s="19"/>
      <c r="E27" s="19"/>
      <c r="F27" s="19"/>
      <c r="G27" s="19"/>
      <c r="H27" s="605"/>
      <c r="I27" s="605"/>
      <c r="J27" s="605"/>
      <c r="K27" s="605"/>
      <c r="L27" s="605"/>
      <c r="M27" s="605"/>
      <c r="N27" s="605"/>
      <c r="O27" s="605"/>
      <c r="P27" s="605"/>
      <c r="Q27" s="605"/>
      <c r="R27" s="658"/>
      <c r="S27" s="658"/>
      <c r="T27" s="658"/>
      <c r="U27" s="196"/>
    </row>
    <row r="28" spans="2:23" ht="24.75" customHeight="1">
      <c r="B28"/>
      <c r="C28" s="97"/>
      <c r="D28" s="19"/>
      <c r="E28" s="596" t="s">
        <v>353</v>
      </c>
      <c r="F28" s="596"/>
      <c r="G28" s="596"/>
      <c r="H28" s="596"/>
      <c r="I28" s="596"/>
      <c r="J28" s="596"/>
      <c r="K28" s="596"/>
      <c r="L28" s="596"/>
      <c r="M28" s="596"/>
      <c r="N28" s="596"/>
      <c r="O28" s="596"/>
      <c r="P28" s="596"/>
      <c r="Q28" s="596"/>
      <c r="R28" s="596"/>
      <c r="S28" s="596"/>
      <c r="T28" s="596"/>
      <c r="U28" s="197"/>
    </row>
    <row r="29" spans="2:23" ht="26.25" customHeight="1">
      <c r="B29"/>
      <c r="C29" s="97"/>
      <c r="D29" s="19"/>
      <c r="E29" s="596"/>
      <c r="F29" s="596"/>
      <c r="G29" s="596"/>
      <c r="H29" s="596"/>
      <c r="I29" s="596"/>
      <c r="J29" s="596"/>
      <c r="K29" s="596"/>
      <c r="L29" s="596"/>
      <c r="M29" s="596"/>
      <c r="N29" s="596"/>
      <c r="O29" s="596"/>
      <c r="P29" s="596"/>
      <c r="Q29" s="596"/>
      <c r="R29" s="596"/>
      <c r="S29" s="596"/>
      <c r="T29" s="596"/>
      <c r="U29" s="197"/>
    </row>
    <row r="30" spans="2:23" ht="39.75" customHeight="1" thickBot="1">
      <c r="B30"/>
      <c r="C30" s="97"/>
      <c r="D30" s="19"/>
      <c r="E30" s="19"/>
      <c r="F30" s="19"/>
      <c r="G30"/>
      <c r="H30"/>
      <c r="I30"/>
      <c r="J30"/>
      <c r="K30"/>
      <c r="L30"/>
      <c r="M30"/>
      <c r="N30"/>
      <c r="O30"/>
      <c r="P30"/>
      <c r="Q30"/>
      <c r="R30"/>
      <c r="S30"/>
      <c r="T30"/>
      <c r="U30"/>
    </row>
    <row r="31" spans="2:23" ht="21" customHeight="1" thickBot="1">
      <c r="B31" s="704" t="s">
        <v>354</v>
      </c>
      <c r="C31" s="704"/>
      <c r="D31" s="704"/>
      <c r="E31" s="704"/>
      <c r="F31" s="704"/>
      <c r="G31" s="704"/>
      <c r="H31" s="704"/>
      <c r="I31" s="704"/>
      <c r="J31" s="704"/>
      <c r="K31" s="704"/>
      <c r="L31" s="704"/>
      <c r="M31" s="704"/>
      <c r="N31" s="704"/>
      <c r="O31" s="704"/>
      <c r="P31" s="704"/>
      <c r="Q31" s="704"/>
      <c r="R31" s="704"/>
      <c r="S31" s="704"/>
      <c r="T31" s="704"/>
      <c r="U31" s="201"/>
      <c r="V31" s="230">
        <f>SUM(V8:V25)</f>
        <v>0</v>
      </c>
      <c r="W31" s="3" t="s">
        <v>650</v>
      </c>
    </row>
    <row r="32" spans="2:23" ht="17.25" customHeight="1">
      <c r="B32" s="102"/>
      <c r="C32" s="57"/>
      <c r="D32" s="57"/>
      <c r="E32" s="57"/>
      <c r="F32" s="57"/>
      <c r="G32" s="57"/>
      <c r="H32" s="57"/>
      <c r="I32" s="57"/>
      <c r="J32" s="57"/>
      <c r="K32" s="57"/>
      <c r="L32" s="57"/>
      <c r="M32" s="57"/>
      <c r="N32" s="57"/>
      <c r="O32" s="57"/>
      <c r="P32" s="57"/>
      <c r="Q32" s="57"/>
      <c r="R32" s="57"/>
      <c r="S32" s="57"/>
      <c r="T32" s="57"/>
      <c r="U32" s="57"/>
    </row>
    <row r="33" spans="3:4" ht="15.75" customHeight="1">
      <c r="C33" s="3" t="str">
        <f>IF($C$17=SUM($R$11:$R$22)+SUM($S$11:$S$16,$S$19:$S$22),"",1)</f>
        <v/>
      </c>
      <c r="D33" s="3" t="str">
        <f>IF($C$17&gt;SUM('第6-1表'!$C$16:$E$16),1,"")</f>
        <v/>
      </c>
    </row>
  </sheetData>
  <sheetProtection algorithmName="SHA-512" hashValue="k/zwZL4Oy/o4FzIvZm9LQLXyS2O34ufup29igZ3C5TxI+Ty+4NexzYKzLCoL6BC1dn/pasw2APQ5PiOlFAu4ow==" saltValue="GGtALIROUIGzY0s3E9EU3Q==" spinCount="100000" sheet="1" selectLockedCells="1"/>
  <mergeCells count="45">
    <mergeCell ref="E28:T29"/>
    <mergeCell ref="B31:T31"/>
    <mergeCell ref="H23:I23"/>
    <mergeCell ref="H24:Q24"/>
    <mergeCell ref="S24:T24"/>
    <mergeCell ref="S25:T25"/>
    <mergeCell ref="H26:Q27"/>
    <mergeCell ref="R26:T27"/>
    <mergeCell ref="G21:G22"/>
    <mergeCell ref="H21:Q22"/>
    <mergeCell ref="R21:R22"/>
    <mergeCell ref="S21:S22"/>
    <mergeCell ref="C22:E25"/>
    <mergeCell ref="C17:E18"/>
    <mergeCell ref="G17:G18"/>
    <mergeCell ref="H17:Q18"/>
    <mergeCell ref="R17:R18"/>
    <mergeCell ref="S17:S18"/>
    <mergeCell ref="C19:E20"/>
    <mergeCell ref="G19:G20"/>
    <mergeCell ref="H19:Q20"/>
    <mergeCell ref="R19:R20"/>
    <mergeCell ref="S19:S20"/>
    <mergeCell ref="G13:G14"/>
    <mergeCell ref="H13:Q14"/>
    <mergeCell ref="R13:R14"/>
    <mergeCell ref="S13:S14"/>
    <mergeCell ref="C15:E15"/>
    <mergeCell ref="G15:G16"/>
    <mergeCell ref="H15:Q16"/>
    <mergeCell ref="R15:R16"/>
    <mergeCell ref="S15:S16"/>
    <mergeCell ref="C16:E16"/>
    <mergeCell ref="G9:Q10"/>
    <mergeCell ref="R9:S9"/>
    <mergeCell ref="B10:E10"/>
    <mergeCell ref="G11:G12"/>
    <mergeCell ref="H11:Q12"/>
    <mergeCell ref="R11:R12"/>
    <mergeCell ref="S11:S12"/>
    <mergeCell ref="B4:T4"/>
    <mergeCell ref="B6:B7"/>
    <mergeCell ref="C6:T7"/>
    <mergeCell ref="B2:T2"/>
    <mergeCell ref="G8:T8"/>
  </mergeCells>
  <phoneticPr fontId="4"/>
  <pageMargins left="0.39370078740157483" right="0.39370078740157483" top="0.43307086614173229" bottom="0.19685039370078741" header="0.51181102362204722" footer="0.19685039370078741"/>
  <pageSetup paperSize="9" scale="97"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2000000}">
          <x14:formula1>
            <xm:f>コード表!$K$29:$K$31</xm:f>
          </x14:formula1>
          <xm:sqref>R25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74F87-5B41-4A20-8143-4DBF79A41A68}">
  <sheetPr>
    <tabColor rgb="FF0070C0"/>
    <pageSetUpPr fitToPage="1"/>
  </sheetPr>
  <dimension ref="B1:F37"/>
  <sheetViews>
    <sheetView showGridLines="0" view="pageBreakPreview" topLeftCell="A9" zoomScale="55" zoomScaleNormal="85" zoomScaleSheetLayoutView="55" workbookViewId="0">
      <selection activeCell="F11" sqref="F11"/>
    </sheetView>
  </sheetViews>
  <sheetFormatPr defaultRowHeight="13.5"/>
  <cols>
    <col min="1" max="1" width="9" style="11"/>
    <col min="2" max="2" width="6.375" style="11" customWidth="1"/>
    <col min="3" max="3" width="6.25" style="11" customWidth="1"/>
    <col min="4" max="4" width="26.25" style="11" customWidth="1"/>
    <col min="5" max="5" width="101.25" style="11" customWidth="1"/>
    <col min="6" max="16384" width="9" style="11"/>
  </cols>
  <sheetData>
    <row r="1" spans="2:6">
      <c r="B1" s="11" t="s">
        <v>449</v>
      </c>
    </row>
    <row r="2" spans="2:6" ht="14.25">
      <c r="B2" s="709" t="s">
        <v>450</v>
      </c>
      <c r="C2" s="709"/>
      <c r="D2" s="709"/>
      <c r="E2" s="709"/>
      <c r="F2" s="709"/>
    </row>
    <row r="3" spans="2:6" ht="14.25" thickBot="1"/>
    <row r="4" spans="2:6" ht="21.75" customHeight="1" thickBot="1">
      <c r="B4" s="710" t="s">
        <v>451</v>
      </c>
      <c r="C4" s="711"/>
      <c r="D4" s="712"/>
      <c r="E4" s="22" t="s">
        <v>452</v>
      </c>
      <c r="F4" s="22" t="s">
        <v>453</v>
      </c>
    </row>
    <row r="5" spans="2:6" ht="45" customHeight="1">
      <c r="B5" s="713" t="s">
        <v>454</v>
      </c>
      <c r="C5" s="716" t="s">
        <v>455</v>
      </c>
      <c r="D5" s="717"/>
      <c r="E5" s="161" t="s">
        <v>456</v>
      </c>
      <c r="F5" s="162">
        <v>1</v>
      </c>
    </row>
    <row r="6" spans="2:6" ht="45" customHeight="1">
      <c r="B6" s="714"/>
      <c r="C6" s="707" t="s">
        <v>168</v>
      </c>
      <c r="D6" s="708"/>
      <c r="E6" s="164" t="s">
        <v>457</v>
      </c>
      <c r="F6" s="165">
        <v>2</v>
      </c>
    </row>
    <row r="7" spans="2:6" ht="45" customHeight="1">
      <c r="B7" s="714"/>
      <c r="C7" s="707" t="s">
        <v>458</v>
      </c>
      <c r="D7" s="708"/>
      <c r="E7" s="164" t="s">
        <v>459</v>
      </c>
      <c r="F7" s="165">
        <v>3</v>
      </c>
    </row>
    <row r="8" spans="2:6" ht="30" customHeight="1">
      <c r="B8" s="714"/>
      <c r="C8" s="707" t="s">
        <v>460</v>
      </c>
      <c r="D8" s="708"/>
      <c r="E8" s="164" t="s">
        <v>461</v>
      </c>
      <c r="F8" s="165">
        <v>4</v>
      </c>
    </row>
    <row r="9" spans="2:6" ht="30" customHeight="1">
      <c r="B9" s="714"/>
      <c r="C9" s="707" t="s">
        <v>183</v>
      </c>
      <c r="D9" s="708"/>
      <c r="E9" s="164" t="s">
        <v>462</v>
      </c>
      <c r="F9" s="165">
        <v>5</v>
      </c>
    </row>
    <row r="10" spans="2:6" ht="30" customHeight="1">
      <c r="B10" s="714"/>
      <c r="C10" s="707" t="s">
        <v>188</v>
      </c>
      <c r="D10" s="708"/>
      <c r="E10" s="164" t="s">
        <v>463</v>
      </c>
      <c r="F10" s="165">
        <v>6</v>
      </c>
    </row>
    <row r="11" spans="2:6" ht="30" customHeight="1">
      <c r="B11" s="714"/>
      <c r="C11" s="707" t="s">
        <v>193</v>
      </c>
      <c r="D11" s="708"/>
      <c r="E11" s="164" t="s">
        <v>464</v>
      </c>
      <c r="F11" s="165">
        <v>7</v>
      </c>
    </row>
    <row r="12" spans="2:6" ht="30" customHeight="1">
      <c r="B12" s="714"/>
      <c r="C12" s="707" t="s">
        <v>465</v>
      </c>
      <c r="D12" s="708"/>
      <c r="E12" s="164" t="s">
        <v>466</v>
      </c>
      <c r="F12" s="165">
        <v>8</v>
      </c>
    </row>
    <row r="13" spans="2:6" ht="30" customHeight="1">
      <c r="B13" s="714"/>
      <c r="C13" s="707" t="s">
        <v>467</v>
      </c>
      <c r="D13" s="708"/>
      <c r="E13" s="164" t="s">
        <v>468</v>
      </c>
      <c r="F13" s="165">
        <v>9</v>
      </c>
    </row>
    <row r="14" spans="2:6" ht="52.5" customHeight="1">
      <c r="B14" s="714"/>
      <c r="C14" s="707" t="s">
        <v>206</v>
      </c>
      <c r="D14" s="708"/>
      <c r="E14" s="164" t="s">
        <v>469</v>
      </c>
      <c r="F14" s="165">
        <v>10</v>
      </c>
    </row>
    <row r="15" spans="2:6" ht="30" customHeight="1">
      <c r="B15" s="714"/>
      <c r="C15" s="707" t="s">
        <v>470</v>
      </c>
      <c r="D15" s="708"/>
      <c r="E15" s="164" t="s">
        <v>471</v>
      </c>
      <c r="F15" s="165">
        <v>11</v>
      </c>
    </row>
    <row r="16" spans="2:6" ht="30" customHeight="1">
      <c r="B16" s="714"/>
      <c r="C16" s="707" t="s">
        <v>210</v>
      </c>
      <c r="D16" s="708"/>
      <c r="E16" s="164" t="s">
        <v>472</v>
      </c>
      <c r="F16" s="165">
        <v>12</v>
      </c>
    </row>
    <row r="17" spans="2:6" ht="45" customHeight="1">
      <c r="B17" s="714"/>
      <c r="C17" s="707" t="s">
        <v>473</v>
      </c>
      <c r="D17" s="708"/>
      <c r="E17" s="164" t="s">
        <v>474</v>
      </c>
      <c r="F17" s="165">
        <v>13</v>
      </c>
    </row>
    <row r="18" spans="2:6" ht="30" customHeight="1">
      <c r="B18" s="714"/>
      <c r="C18" s="707" t="s">
        <v>475</v>
      </c>
      <c r="D18" s="708"/>
      <c r="E18" s="164" t="s">
        <v>476</v>
      </c>
      <c r="F18" s="165">
        <v>14</v>
      </c>
    </row>
    <row r="19" spans="2:6" ht="30" customHeight="1">
      <c r="B19" s="714"/>
      <c r="C19" s="722" t="s">
        <v>477</v>
      </c>
      <c r="D19" s="163" t="s">
        <v>478</v>
      </c>
      <c r="E19" s="164" t="s">
        <v>479</v>
      </c>
      <c r="F19" s="165">
        <v>15</v>
      </c>
    </row>
    <row r="20" spans="2:6" ht="30" customHeight="1">
      <c r="B20" s="714"/>
      <c r="C20" s="722"/>
      <c r="D20" s="163" t="s">
        <v>480</v>
      </c>
      <c r="E20" s="164" t="s">
        <v>481</v>
      </c>
      <c r="F20" s="165">
        <v>16</v>
      </c>
    </row>
    <row r="21" spans="2:6" ht="30" customHeight="1" thickBot="1">
      <c r="B21" s="715"/>
      <c r="C21" s="720" t="s">
        <v>196</v>
      </c>
      <c r="D21" s="721"/>
      <c r="E21" s="166" t="s">
        <v>482</v>
      </c>
      <c r="F21" s="167">
        <v>17</v>
      </c>
    </row>
    <row r="22" spans="2:6" ht="30" customHeight="1" thickBot="1">
      <c r="B22" s="723" t="s">
        <v>226</v>
      </c>
      <c r="C22" s="724"/>
      <c r="D22" s="725"/>
      <c r="E22" s="168" t="s">
        <v>483</v>
      </c>
      <c r="F22" s="22">
        <v>18</v>
      </c>
    </row>
    <row r="23" spans="2:6" ht="30" customHeight="1" thickBot="1">
      <c r="B23" s="726" t="s">
        <v>229</v>
      </c>
      <c r="C23" s="727"/>
      <c r="D23" s="728"/>
      <c r="E23" s="169" t="s">
        <v>484</v>
      </c>
      <c r="F23" s="170">
        <v>19</v>
      </c>
    </row>
    <row r="24" spans="2:6" ht="30" customHeight="1">
      <c r="B24" s="729" t="s">
        <v>485</v>
      </c>
      <c r="C24" s="731" t="s">
        <v>486</v>
      </c>
      <c r="D24" s="732"/>
      <c r="E24" s="171" t="s">
        <v>487</v>
      </c>
      <c r="F24" s="172">
        <v>20</v>
      </c>
    </row>
    <row r="25" spans="2:6" ht="52.5" customHeight="1" thickBot="1">
      <c r="B25" s="730"/>
      <c r="C25" s="733" t="s">
        <v>234</v>
      </c>
      <c r="D25" s="734"/>
      <c r="E25" s="173" t="s">
        <v>488</v>
      </c>
      <c r="F25" s="174">
        <v>21</v>
      </c>
    </row>
    <row r="26" spans="2:6" ht="67.5" customHeight="1">
      <c r="B26" s="718" t="s">
        <v>489</v>
      </c>
      <c r="C26" s="716" t="s">
        <v>490</v>
      </c>
      <c r="D26" s="717"/>
      <c r="E26" s="171" t="s">
        <v>491</v>
      </c>
      <c r="F26" s="172">
        <v>22</v>
      </c>
    </row>
    <row r="27" spans="2:6" ht="30" customHeight="1">
      <c r="B27" s="735"/>
      <c r="C27" s="707" t="s">
        <v>492</v>
      </c>
      <c r="D27" s="708"/>
      <c r="E27" s="164" t="s">
        <v>493</v>
      </c>
      <c r="F27" s="165">
        <v>23</v>
      </c>
    </row>
    <row r="28" spans="2:6" ht="30" customHeight="1">
      <c r="B28" s="735"/>
      <c r="C28" s="707" t="s">
        <v>494</v>
      </c>
      <c r="D28" s="708"/>
      <c r="E28" s="164" t="s">
        <v>495</v>
      </c>
      <c r="F28" s="165">
        <v>24</v>
      </c>
    </row>
    <row r="29" spans="2:6" ht="30" customHeight="1" thickBot="1">
      <c r="B29" s="719"/>
      <c r="C29" s="720" t="s">
        <v>496</v>
      </c>
      <c r="D29" s="721"/>
      <c r="E29" s="173" t="s">
        <v>497</v>
      </c>
      <c r="F29" s="174">
        <v>25</v>
      </c>
    </row>
    <row r="30" spans="2:6" ht="45" customHeight="1">
      <c r="B30" s="718" t="s">
        <v>498</v>
      </c>
      <c r="C30" s="716" t="s">
        <v>499</v>
      </c>
      <c r="D30" s="717"/>
      <c r="E30" s="171" t="s">
        <v>500</v>
      </c>
      <c r="F30" s="172">
        <v>26</v>
      </c>
    </row>
    <row r="31" spans="2:6" ht="52.5" customHeight="1" thickBot="1">
      <c r="B31" s="719"/>
      <c r="C31" s="720" t="s">
        <v>501</v>
      </c>
      <c r="D31" s="721"/>
      <c r="E31" s="173" t="s">
        <v>502</v>
      </c>
      <c r="F31" s="174">
        <v>27</v>
      </c>
    </row>
    <row r="32" spans="2:6" ht="45" customHeight="1">
      <c r="B32" s="713" t="s">
        <v>503</v>
      </c>
      <c r="C32" s="716" t="s">
        <v>255</v>
      </c>
      <c r="D32" s="717"/>
      <c r="E32" s="171" t="s">
        <v>504</v>
      </c>
      <c r="F32" s="172">
        <v>28</v>
      </c>
    </row>
    <row r="33" spans="2:6" ht="52.5" customHeight="1">
      <c r="B33" s="714"/>
      <c r="C33" s="707" t="s">
        <v>505</v>
      </c>
      <c r="D33" s="708"/>
      <c r="E33" s="164" t="s">
        <v>506</v>
      </c>
      <c r="F33" s="165">
        <v>29</v>
      </c>
    </row>
    <row r="34" spans="2:6" ht="30" customHeight="1">
      <c r="B34" s="714"/>
      <c r="C34" s="707" t="s">
        <v>507</v>
      </c>
      <c r="D34" s="708"/>
      <c r="E34" s="164" t="s">
        <v>508</v>
      </c>
      <c r="F34" s="165">
        <v>30</v>
      </c>
    </row>
    <row r="35" spans="2:6" ht="30" customHeight="1" thickBot="1">
      <c r="B35" s="715"/>
      <c r="C35" s="720" t="s">
        <v>196</v>
      </c>
      <c r="D35" s="721"/>
      <c r="E35" s="173" t="s">
        <v>509</v>
      </c>
      <c r="F35" s="174">
        <v>31</v>
      </c>
    </row>
    <row r="36" spans="2:6" ht="51.75" customHeight="1" thickBot="1">
      <c r="B36" s="726" t="s">
        <v>510</v>
      </c>
      <c r="C36" s="727"/>
      <c r="D36" s="728"/>
      <c r="E36" s="168" t="s">
        <v>511</v>
      </c>
      <c r="F36" s="22">
        <v>32</v>
      </c>
    </row>
    <row r="37" spans="2:6" ht="30" customHeight="1" thickBot="1">
      <c r="B37" s="736" t="s">
        <v>196</v>
      </c>
      <c r="C37" s="737"/>
      <c r="D37" s="738"/>
      <c r="E37" s="175" t="s">
        <v>512</v>
      </c>
      <c r="F37" s="176">
        <v>33</v>
      </c>
    </row>
  </sheetData>
  <sheetProtection algorithmName="SHA-512" hashValue="mwzChCvDa7Do7wZmntcppPzODHAA7f7SMCMSxRVyvb76C2MKpoGvdDeXHo0G+IFV/FW468uzoGiGmZ9dX+kdow==" saltValue="G5377c0/hz37EuZ7P5rXxg==" spinCount="100000" sheet="1" objects="1" scenarios="1" selectLockedCells="1" selectUnlockedCells="1"/>
  <mergeCells count="39">
    <mergeCell ref="B37:D37"/>
    <mergeCell ref="B32:B35"/>
    <mergeCell ref="C32:D32"/>
    <mergeCell ref="C33:D33"/>
    <mergeCell ref="C34:D34"/>
    <mergeCell ref="C35:D35"/>
    <mergeCell ref="B36:D36"/>
    <mergeCell ref="B30:B31"/>
    <mergeCell ref="C30:D30"/>
    <mergeCell ref="C31:D31"/>
    <mergeCell ref="C18:D18"/>
    <mergeCell ref="C19:C20"/>
    <mergeCell ref="C21:D21"/>
    <mergeCell ref="B22:D22"/>
    <mergeCell ref="B23:D23"/>
    <mergeCell ref="B24:B25"/>
    <mergeCell ref="C24:D24"/>
    <mergeCell ref="C25:D25"/>
    <mergeCell ref="B26:B29"/>
    <mergeCell ref="C26:D26"/>
    <mergeCell ref="C27:D27"/>
    <mergeCell ref="C28:D28"/>
    <mergeCell ref="C29:D29"/>
    <mergeCell ref="C17:D17"/>
    <mergeCell ref="B2:F2"/>
    <mergeCell ref="B4:D4"/>
    <mergeCell ref="B5:B21"/>
    <mergeCell ref="C5:D5"/>
    <mergeCell ref="C6:D6"/>
    <mergeCell ref="C7:D7"/>
    <mergeCell ref="C8:D8"/>
    <mergeCell ref="C9:D9"/>
    <mergeCell ref="C10:D10"/>
    <mergeCell ref="C11:D11"/>
    <mergeCell ref="C12:D12"/>
    <mergeCell ref="C13:D13"/>
    <mergeCell ref="C14:D14"/>
    <mergeCell ref="C15:D15"/>
    <mergeCell ref="C16:D16"/>
  </mergeCells>
  <phoneticPr fontId="4"/>
  <printOptions horizontalCentered="1"/>
  <pageMargins left="0.39370078740157483" right="0.39370078740157483" top="0.78740157480314965" bottom="0.78740157480314965" header="0" footer="0"/>
  <pageSetup paperSize="9" scale="62" orientation="portrait" r:id="rId1"/>
  <colBreaks count="1" manualBreakCount="1">
    <brk id="6"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x4f5c__x6210__x65e5__x6642_ xmlns="e47bfced-af13-46f8-8ebd-3fa7edfa4001" xsi:nil="true"/>
    <lcf76f155ced4ddcb4097134ff3c332f xmlns="e47bfced-af13-46f8-8ebd-3fa7edfa4001">
      <Terms xmlns="http://schemas.microsoft.com/office/infopath/2007/PartnerControls"/>
    </lcf76f155ced4ddcb4097134ff3c332f>
    <TaxCatchAll xmlns="85ec59af-1a16-40a0-b163-384e34c79a5c"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CB39ED1A65D824687B70B4992A0AD12" ma:contentTypeVersion="14" ma:contentTypeDescription="新しいドキュメントを作成します。" ma:contentTypeScope="" ma:versionID="e9dd80ec5886ea3f2d6528eb150d9e71">
  <xsd:schema xmlns:xsd="http://www.w3.org/2001/XMLSchema" xmlns:xs="http://www.w3.org/2001/XMLSchema" xmlns:p="http://schemas.microsoft.com/office/2006/metadata/properties" xmlns:ns2="e47bfced-af13-46f8-8ebd-3fa7edfa4001" xmlns:ns3="85ec59af-1a16-40a0-b163-384e34c79a5c" targetNamespace="http://schemas.microsoft.com/office/2006/metadata/properties" ma:root="true" ma:fieldsID="f6c3bc63878c2359638953d35fbc73db" ns2:_="" ns3:_="">
    <xsd:import namespace="e47bfced-af13-46f8-8ebd-3fa7edfa4001"/>
    <xsd:import namespace="85ec59af-1a16-40a0-b163-384e34c79a5c"/>
    <xsd:element name="properties">
      <xsd:complexType>
        <xsd:sequence>
          <xsd:element name="documentManagement">
            <xsd:complexType>
              <xsd:all>
                <xsd:element ref="ns2:_x4f5c__x6210__x65e5__x6642_" minOccurs="0"/>
                <xsd:element ref="ns2:MediaServiceMetadata" minOccurs="0"/>
                <xsd:element ref="ns2:MediaServiceFastMetadata" minOccurs="0"/>
                <xsd:element ref="ns2:MediaServiceDateTaken" minOccurs="0"/>
                <xsd:element ref="ns2:MediaLengthInSeconds"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7bfced-af13-46f8-8ebd-3fa7edfa4001" elementFormDefault="qualified">
    <xsd:import namespace="http://schemas.microsoft.com/office/2006/documentManagement/types"/>
    <xsd:import namespace="http://schemas.microsoft.com/office/infopath/2007/PartnerControls"/>
    <xsd:element name="_x4f5c__x6210__x65e5__x6642_" ma:index="8" nillable="true" ma:displayName="作成日時" ma:default="" ma:description="" ma:format="DateTime" ma:internalName="_x4f5c__x6210__x65e5__x6642_">
      <xsd:simpleType>
        <xsd:restriction base="dms:DateTim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description="" ma:hidden="true" ma:indexed="true" ma:internalName="MediaServiceDateTaken"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descrip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c59af-1a16-40a0-b163-384e34c79a5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a0663b48-6405-490c-b966-7ec94dcac6b6}" ma:internalName="TaxCatchAll" ma:showField="CatchAllData" ma:web="85ec59af-1a16-40a0-b163-384e34c79a5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2E558B-764E-4170-A9F8-D9BED2F8BC78}">
  <ds:schemaRefs>
    <ds:schemaRef ds:uri="http://schemas.microsoft.com/sharepoint/v3/contenttype/forms"/>
  </ds:schemaRefs>
</ds:datastoreItem>
</file>

<file path=customXml/itemProps2.xml><?xml version="1.0" encoding="utf-8"?>
<ds:datastoreItem xmlns:ds="http://schemas.openxmlformats.org/officeDocument/2006/customXml" ds:itemID="{99B59DED-2023-4548-8470-8FC032D0F635}">
  <ds:schemaRefs>
    <ds:schemaRef ds:uri="http://www.w3.org/XML/1998/namespace"/>
    <ds:schemaRef ds:uri="http://purl.org/dc/dcmitype/"/>
    <ds:schemaRef ds:uri="85ec59af-1a16-40a0-b163-384e34c79a5c"/>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e47bfced-af13-46f8-8ebd-3fa7edfa4001"/>
    <ds:schemaRef ds:uri="http://purl.org/dc/terms/"/>
    <ds:schemaRef ds:uri="http://purl.org/dc/elements/1.1/"/>
  </ds:schemaRefs>
</ds:datastoreItem>
</file>

<file path=customXml/itemProps3.xml><?xml version="1.0" encoding="utf-8"?>
<ds:datastoreItem xmlns:ds="http://schemas.openxmlformats.org/officeDocument/2006/customXml" ds:itemID="{FD809A0E-7EAB-4AF4-A097-04AD9CF5B9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7bfced-af13-46f8-8ebd-3fa7edfa4001"/>
    <ds:schemaRef ds:uri="85ec59af-1a16-40a0-b163-384e34c79a5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9</vt:i4>
      </vt:variant>
    </vt:vector>
  </HeadingPairs>
  <TitlesOfParts>
    <vt:vector size="21" baseType="lpstr">
      <vt:lpstr>表</vt:lpstr>
      <vt:lpstr>第１・２表</vt:lpstr>
      <vt:lpstr>第３表</vt:lpstr>
      <vt:lpstr>第４表</vt:lpstr>
      <vt:lpstr>第５表</vt:lpstr>
      <vt:lpstr>第6-1表</vt:lpstr>
      <vt:lpstr>第6-2表</vt:lpstr>
      <vt:lpstr>第6-3表</vt:lpstr>
      <vt:lpstr>第１表別紙</vt:lpstr>
      <vt:lpstr>集計欄</vt:lpstr>
      <vt:lpstr>コード表</vt:lpstr>
      <vt:lpstr>入力チェック表</vt:lpstr>
      <vt:lpstr>第１・２表!Print_Area</vt:lpstr>
      <vt:lpstr>第１表別紙!Print_Area</vt:lpstr>
      <vt:lpstr>第３表!Print_Area</vt:lpstr>
      <vt:lpstr>第４表!Print_Area</vt:lpstr>
      <vt:lpstr>第５表!Print_Area</vt:lpstr>
      <vt:lpstr>'第6-1表'!Print_Area</vt:lpstr>
      <vt:lpstr>'第6-2表'!Print_Area</vt:lpstr>
      <vt:lpstr>'第6-3表'!Print_Area</vt:lpstr>
      <vt:lpstr>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2026-04-23T11:16:52Z</cp:lastPrinted>
  <dcterms:created xsi:type="dcterms:W3CDTF">1996-10-31T15:44:59Z</dcterms:created>
  <dcterms:modified xsi:type="dcterms:W3CDTF">2026-04-23T11:25:30Z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0x0101002CB39ED1A65D824687B70B4992A0AD12</vt:lpwstr>
  </property>
  <property fmtid="{D5CDD505-2E9C-101B-9397-08002B2CF9AE}" pid="3" name="MediaServiceImageTags">
    <vt:lpwstr/>
  </property>
</Properties>
</file>