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1AC5D7BD-1E31-4358-845F-B4BD5C768F5F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11①" sheetId="7" r:id="rId1"/>
    <sheet name="資料Ⅲ-11➁" sheetId="1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2" i="10" l="1"/>
  <c r="P22" i="10"/>
  <c r="Q20" i="10"/>
  <c r="P20" i="10"/>
  <c r="Q17" i="10"/>
  <c r="P17" i="10"/>
  <c r="Q15" i="10"/>
  <c r="P15" i="10"/>
  <c r="P18" i="10" s="1"/>
  <c r="P19" i="10" s="1"/>
  <c r="Q11" i="10"/>
  <c r="P11" i="10"/>
  <c r="O10" i="10"/>
  <c r="N10" i="10"/>
  <c r="N22" i="10" s="1"/>
  <c r="M10" i="10"/>
  <c r="M22" i="10" s="1"/>
  <c r="L10" i="10"/>
  <c r="K10" i="10"/>
  <c r="J10" i="10"/>
  <c r="J22" i="10" s="1"/>
  <c r="I10" i="10"/>
  <c r="H10" i="10"/>
  <c r="G10" i="10"/>
  <c r="F10" i="10"/>
  <c r="F22" i="10" s="1"/>
  <c r="E10" i="10"/>
  <c r="E22" i="10" s="1"/>
  <c r="D10" i="10"/>
  <c r="Q9" i="10"/>
  <c r="Q21" i="10" s="1"/>
  <c r="P9" i="10"/>
  <c r="P21" i="10" s="1"/>
  <c r="O8" i="10"/>
  <c r="O20" i="10" s="1"/>
  <c r="N8" i="10"/>
  <c r="N20" i="10" s="1"/>
  <c r="M8" i="10"/>
  <c r="M20" i="10" s="1"/>
  <c r="L8" i="10"/>
  <c r="L20" i="10" s="1"/>
  <c r="K8" i="10"/>
  <c r="K20" i="10" s="1"/>
  <c r="J8" i="10"/>
  <c r="J9" i="10" s="1"/>
  <c r="J21" i="10" s="1"/>
  <c r="I8" i="10"/>
  <c r="I11" i="10" s="1"/>
  <c r="H8" i="10"/>
  <c r="H11" i="10" s="1"/>
  <c r="G8" i="10"/>
  <c r="G20" i="10" s="1"/>
  <c r="F8" i="10"/>
  <c r="F20" i="10" s="1"/>
  <c r="E8" i="10"/>
  <c r="E20" i="10" s="1"/>
  <c r="D8" i="10"/>
  <c r="D20" i="10" s="1"/>
  <c r="Q7" i="10"/>
  <c r="P7" i="10"/>
  <c r="O6" i="10"/>
  <c r="O17" i="10" s="1"/>
  <c r="N6" i="10"/>
  <c r="M6" i="10"/>
  <c r="L6" i="10"/>
  <c r="L17" i="10" s="1"/>
  <c r="K6" i="10"/>
  <c r="K17" i="10" s="1"/>
  <c r="J6" i="10"/>
  <c r="J17" i="10" s="1"/>
  <c r="I6" i="10"/>
  <c r="I17" i="10" s="1"/>
  <c r="H6" i="10"/>
  <c r="H17" i="10" s="1"/>
  <c r="G6" i="10"/>
  <c r="G17" i="10" s="1"/>
  <c r="F6" i="10"/>
  <c r="E6" i="10"/>
  <c r="D6" i="10"/>
  <c r="D17" i="10" s="1"/>
  <c r="Q5" i="10"/>
  <c r="Q16" i="10" s="1"/>
  <c r="P5" i="10"/>
  <c r="P16" i="10" s="1"/>
  <c r="O4" i="10"/>
  <c r="O15" i="10" s="1"/>
  <c r="N4" i="10"/>
  <c r="M4" i="10"/>
  <c r="M15" i="10" s="1"/>
  <c r="L4" i="10"/>
  <c r="L5" i="10" s="1"/>
  <c r="L16" i="10" s="1"/>
  <c r="K4" i="10"/>
  <c r="K15" i="10" s="1"/>
  <c r="K18" i="10" s="1"/>
  <c r="K19" i="10" s="1"/>
  <c r="J4" i="10"/>
  <c r="J15" i="10" s="1"/>
  <c r="I4" i="10"/>
  <c r="I7" i="10" s="1"/>
  <c r="H4" i="10"/>
  <c r="G4" i="10"/>
  <c r="G15" i="10" s="1"/>
  <c r="F4" i="10"/>
  <c r="E4" i="10"/>
  <c r="E15" i="10" s="1"/>
  <c r="D4" i="10"/>
  <c r="D5" i="10" s="1"/>
  <c r="D16" i="10" s="1"/>
  <c r="Q23" i="10" l="1"/>
  <c r="Q24" i="10" s="1"/>
  <c r="J18" i="10"/>
  <c r="J19" i="10" s="1"/>
  <c r="O9" i="10"/>
  <c r="O21" i="10" s="1"/>
  <c r="F7" i="10"/>
  <c r="N7" i="10"/>
  <c r="G9" i="10"/>
  <c r="G21" i="10" s="1"/>
  <c r="H7" i="10"/>
  <c r="P23" i="10"/>
  <c r="P24" i="10" s="1"/>
  <c r="K5" i="10"/>
  <c r="K16" i="10" s="1"/>
  <c r="E9" i="10"/>
  <c r="E21" i="10" s="1"/>
  <c r="H9" i="10"/>
  <c r="H21" i="10" s="1"/>
  <c r="G18" i="10"/>
  <c r="G19" i="10" s="1"/>
  <c r="O18" i="10"/>
  <c r="O19" i="10" s="1"/>
  <c r="O5" i="10"/>
  <c r="O16" i="10" s="1"/>
  <c r="D7" i="10"/>
  <c r="M9" i="10"/>
  <c r="M21" i="10" s="1"/>
  <c r="I9" i="10"/>
  <c r="I21" i="10" s="1"/>
  <c r="E7" i="10"/>
  <c r="L7" i="10"/>
  <c r="K9" i="10"/>
  <c r="K21" i="10" s="1"/>
  <c r="M7" i="10"/>
  <c r="D9" i="10"/>
  <c r="D21" i="10" s="1"/>
  <c r="L9" i="10"/>
  <c r="L21" i="10" s="1"/>
  <c r="Q18" i="10"/>
  <c r="Q19" i="10" s="1"/>
  <c r="E5" i="10"/>
  <c r="E16" i="10" s="1"/>
  <c r="M5" i="10"/>
  <c r="M16" i="10" s="1"/>
  <c r="G5" i="10"/>
  <c r="G16" i="10" s="1"/>
  <c r="F5" i="10"/>
  <c r="F16" i="10" s="1"/>
  <c r="N5" i="10"/>
  <c r="N16" i="10" s="1"/>
  <c r="E23" i="10"/>
  <c r="E24" i="10" s="1"/>
  <c r="M23" i="10"/>
  <c r="M24" i="10" s="1"/>
  <c r="N23" i="10"/>
  <c r="N24" i="10" s="1"/>
  <c r="F23" i="10"/>
  <c r="F24" i="10" s="1"/>
  <c r="J11" i="10"/>
  <c r="D15" i="10"/>
  <c r="D18" i="10" s="1"/>
  <c r="D19" i="10" s="1"/>
  <c r="L15" i="10"/>
  <c r="L18" i="10" s="1"/>
  <c r="L19" i="10" s="1"/>
  <c r="H20" i="10"/>
  <c r="G22" i="10"/>
  <c r="G23" i="10" s="1"/>
  <c r="G24" i="10" s="1"/>
  <c r="O22" i="10"/>
  <c r="O23" i="10" s="1"/>
  <c r="O24" i="10" s="1"/>
  <c r="K11" i="10"/>
  <c r="I20" i="10"/>
  <c r="H22" i="10"/>
  <c r="D11" i="10"/>
  <c r="L11" i="10"/>
  <c r="F15" i="10"/>
  <c r="N15" i="10"/>
  <c r="E17" i="10"/>
  <c r="E18" i="10" s="1"/>
  <c r="E19" i="10" s="1"/>
  <c r="M17" i="10"/>
  <c r="M18" i="10" s="1"/>
  <c r="M19" i="10" s="1"/>
  <c r="J20" i="10"/>
  <c r="J23" i="10" s="1"/>
  <c r="J24" i="10" s="1"/>
  <c r="I22" i="10"/>
  <c r="F9" i="10"/>
  <c r="F21" i="10" s="1"/>
  <c r="N9" i="10"/>
  <c r="N21" i="10" s="1"/>
  <c r="I5" i="10"/>
  <c r="I16" i="10" s="1"/>
  <c r="J5" i="10"/>
  <c r="J16" i="10" s="1"/>
  <c r="G7" i="10"/>
  <c r="O7" i="10"/>
  <c r="E11" i="10"/>
  <c r="M11" i="10"/>
  <c r="F17" i="10"/>
  <c r="N17" i="10"/>
  <c r="F11" i="10"/>
  <c r="N11" i="10"/>
  <c r="H15" i="10"/>
  <c r="H18" i="10" s="1"/>
  <c r="H19" i="10" s="1"/>
  <c r="K22" i="10"/>
  <c r="K23" i="10" s="1"/>
  <c r="K24" i="10" s="1"/>
  <c r="G11" i="10"/>
  <c r="O11" i="10"/>
  <c r="I15" i="10"/>
  <c r="I18" i="10" s="1"/>
  <c r="I19" i="10" s="1"/>
  <c r="D22" i="10"/>
  <c r="D23" i="10" s="1"/>
  <c r="D24" i="10" s="1"/>
  <c r="L22" i="10"/>
  <c r="L23" i="10" s="1"/>
  <c r="L24" i="10" s="1"/>
  <c r="H5" i="10"/>
  <c r="H16" i="10" s="1"/>
  <c r="J7" i="10"/>
  <c r="K7" i="10"/>
  <c r="H17" i="7"/>
  <c r="G17" i="7"/>
  <c r="N18" i="10" l="1"/>
  <c r="N19" i="10" s="1"/>
  <c r="I23" i="10"/>
  <c r="I24" i="10" s="1"/>
  <c r="F18" i="10"/>
  <c r="F19" i="10" s="1"/>
  <c r="H23" i="10"/>
  <c r="H24" i="10" s="1"/>
  <c r="D14" i="7"/>
  <c r="C14" i="7"/>
  <c r="D3" i="7"/>
  <c r="C3" i="7"/>
  <c r="I17" i="7" l="1"/>
</calcChain>
</file>

<file path=xl/sharedStrings.xml><?xml version="1.0" encoding="utf-8"?>
<sst xmlns="http://schemas.openxmlformats.org/spreadsheetml/2006/main" count="74" uniqueCount="48">
  <si>
    <t xml:space="preserve">      注：「住宅」とは居住専用住宅、居住専用準住宅、居住産業併用建築物の合計であり、「非住宅」とはこれら以外をまとめたものとした。</t>
    <phoneticPr fontId="3"/>
  </si>
  <si>
    <t>木造</t>
    <rPh sb="0" eb="2">
      <t>モクゾウ</t>
    </rPh>
    <phoneticPr fontId="3"/>
  </si>
  <si>
    <t>1階　　</t>
    <phoneticPr fontId="3"/>
  </si>
  <si>
    <t>2階　　</t>
    <phoneticPr fontId="3"/>
  </si>
  <si>
    <t>3階　　</t>
    <phoneticPr fontId="3"/>
  </si>
  <si>
    <t>4～5階　</t>
    <phoneticPr fontId="3"/>
  </si>
  <si>
    <t>6階以上　</t>
    <phoneticPr fontId="3"/>
  </si>
  <si>
    <t>非木造</t>
    <rPh sb="0" eb="1">
      <t>ヒ</t>
    </rPh>
    <rPh sb="1" eb="3">
      <t>モクゾウ</t>
    </rPh>
    <phoneticPr fontId="3"/>
  </si>
  <si>
    <t>住宅</t>
    <rPh sb="0" eb="2">
      <t>ジュウタク</t>
    </rPh>
    <phoneticPr fontId="3"/>
  </si>
  <si>
    <t>1階 　　</t>
    <phoneticPr fontId="3"/>
  </si>
  <si>
    <t>2階 　　</t>
    <phoneticPr fontId="3"/>
  </si>
  <si>
    <t>3階 　　</t>
    <phoneticPr fontId="3"/>
  </si>
  <si>
    <t>4～5階 　</t>
    <phoneticPr fontId="3"/>
  </si>
  <si>
    <t>非住宅</t>
    <rPh sb="0" eb="1">
      <t>ヒ</t>
    </rPh>
    <rPh sb="1" eb="3">
      <t>ジュウタク</t>
    </rPh>
    <phoneticPr fontId="3"/>
  </si>
  <si>
    <t>計</t>
    <rPh sb="0" eb="1">
      <t>ケイ</t>
    </rPh>
    <phoneticPr fontId="3"/>
  </si>
  <si>
    <t>建築物全体</t>
    <rPh sb="0" eb="5">
      <t>ケンチクブツゼンタイ</t>
    </rPh>
    <phoneticPr fontId="3"/>
  </si>
  <si>
    <t>木造率</t>
    <rPh sb="0" eb="3">
      <t>モクゾウリツ</t>
    </rPh>
    <phoneticPr fontId="1"/>
  </si>
  <si>
    <t>　資料：国土交通省「建築着工統計調査2025年」より林野庁木材産業課作成。</t>
    <phoneticPr fontId="3"/>
  </si>
  <si>
    <t>〇新築着工建築物の床面積［用途別・階層別・構造別の新築着工建築物の床面積(令和７(2025)年)］</t>
    <rPh sb="1" eb="3">
      <t>シンチク</t>
    </rPh>
    <rPh sb="3" eb="5">
      <t>チャッコウ</t>
    </rPh>
    <rPh sb="5" eb="8">
      <t>ケンチクブツ</t>
    </rPh>
    <rPh sb="9" eb="12">
      <t>ユカメンセキ</t>
    </rPh>
    <rPh sb="25" eb="27">
      <t>シンチク</t>
    </rPh>
    <rPh sb="37" eb="39">
      <t>レイワ</t>
    </rPh>
    <rPh sb="46" eb="47">
      <t>ネン</t>
    </rPh>
    <phoneticPr fontId="3"/>
  </si>
  <si>
    <r>
      <t>（m</t>
    </r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1"/>
        <rFont val="游ゴシック"/>
        <family val="3"/>
        <charset val="128"/>
        <scheme val="minor"/>
      </rPr>
      <t>）</t>
    </r>
    <phoneticPr fontId="1"/>
  </si>
  <si>
    <t>H24
(12)</t>
    <phoneticPr fontId="3"/>
  </si>
  <si>
    <t>27
(15)</t>
    <phoneticPr fontId="3"/>
  </si>
  <si>
    <t>R2
(20)</t>
    <phoneticPr fontId="13"/>
  </si>
  <si>
    <t>R7
(25)</t>
    <phoneticPr fontId="1"/>
  </si>
  <si>
    <t>24
(12)</t>
    <phoneticPr fontId="3"/>
  </si>
  <si>
    <t>25
(13)</t>
    <phoneticPr fontId="3"/>
  </si>
  <si>
    <t>26
(14)</t>
    <phoneticPr fontId="3"/>
  </si>
  <si>
    <t>28
(16)</t>
    <phoneticPr fontId="1"/>
  </si>
  <si>
    <t>29
(17)</t>
    <phoneticPr fontId="1"/>
  </si>
  <si>
    <t>30
(18)</t>
    <phoneticPr fontId="1"/>
  </si>
  <si>
    <t>R1
(19)</t>
    <phoneticPr fontId="1"/>
  </si>
  <si>
    <t>3
(21)</t>
    <phoneticPr fontId="13"/>
  </si>
  <si>
    <t>4
(22)</t>
    <phoneticPr fontId="13"/>
  </si>
  <si>
    <t>5
(23)</t>
    <phoneticPr fontId="13"/>
  </si>
  <si>
    <t>6
(24)</t>
    <phoneticPr fontId="1"/>
  </si>
  <si>
    <t>住宅
新築着工床面積</t>
    <rPh sb="0" eb="2">
      <t>ジュウタク</t>
    </rPh>
    <rPh sb="3" eb="10">
      <t>シンチクチャッコウユカメンセキ</t>
    </rPh>
    <phoneticPr fontId="1"/>
  </si>
  <si>
    <t>木造</t>
    <rPh sb="0" eb="2">
      <t>モクゾウ</t>
    </rPh>
    <phoneticPr fontId="1"/>
  </si>
  <si>
    <t>非木造</t>
    <rPh sb="0" eb="3">
      <t>ヒモクゾウ</t>
    </rPh>
    <phoneticPr fontId="1"/>
  </si>
  <si>
    <t>計</t>
    <rPh sb="0" eb="1">
      <t>ケイ</t>
    </rPh>
    <phoneticPr fontId="1"/>
  </si>
  <si>
    <t>木造の床面積割合</t>
    <rPh sb="0" eb="2">
      <t>モクゾウ</t>
    </rPh>
    <rPh sb="3" eb="6">
      <t>ユカメンセキ</t>
    </rPh>
    <rPh sb="6" eb="8">
      <t>ワリアイ</t>
    </rPh>
    <phoneticPr fontId="1"/>
  </si>
  <si>
    <t>非住宅
新築着工床面積</t>
    <rPh sb="0" eb="1">
      <t>ヒ</t>
    </rPh>
    <rPh sb="1" eb="3">
      <t>ジュウタク</t>
    </rPh>
    <rPh sb="4" eb="11">
      <t>シンチクチャッコウユカメンセキ</t>
    </rPh>
    <phoneticPr fontId="1"/>
  </si>
  <si>
    <t>H24
(2012)</t>
    <phoneticPr fontId="3"/>
  </si>
  <si>
    <t>7
(25)</t>
    <phoneticPr fontId="1"/>
  </si>
  <si>
    <t>木造の床面積割合(住宅)(右軸)</t>
    <rPh sb="0" eb="2">
      <t>モクゾウ</t>
    </rPh>
    <rPh sb="3" eb="6">
      <t>ユカメンセキ</t>
    </rPh>
    <rPh sb="6" eb="8">
      <t>ワリアイ</t>
    </rPh>
    <rPh sb="9" eb="11">
      <t>ジュウタク</t>
    </rPh>
    <rPh sb="13" eb="15">
      <t>ミギジク</t>
    </rPh>
    <phoneticPr fontId="1"/>
  </si>
  <si>
    <t>木造の床面積割合(非住宅)(右軸)</t>
    <rPh sb="0" eb="2">
      <t>モクゾウ</t>
    </rPh>
    <rPh sb="3" eb="6">
      <t>ユカメンセキ</t>
    </rPh>
    <rPh sb="6" eb="8">
      <t>ワリアイ</t>
    </rPh>
    <rPh sb="9" eb="12">
      <t>ヒジュウタク</t>
    </rPh>
    <rPh sb="14" eb="16">
      <t>ミギジク</t>
    </rPh>
    <phoneticPr fontId="1"/>
  </si>
  <si>
    <t>〇新築着工建築物の床面積［新築着工建築物の床面積の推移］</t>
    <rPh sb="1" eb="3">
      <t>シンチク</t>
    </rPh>
    <rPh sb="3" eb="5">
      <t>チャッコウ</t>
    </rPh>
    <rPh sb="5" eb="8">
      <t>ケンチクブツ</t>
    </rPh>
    <rPh sb="9" eb="12">
      <t>ユカメンセキ</t>
    </rPh>
    <rPh sb="13" eb="15">
      <t>シンチク</t>
    </rPh>
    <rPh sb="15" eb="17">
      <t>チャッコウ</t>
    </rPh>
    <rPh sb="17" eb="20">
      <t>ケンチクブツ</t>
    </rPh>
    <rPh sb="21" eb="24">
      <t>ユカメンセキ</t>
    </rPh>
    <rPh sb="25" eb="27">
      <t>スイイ</t>
    </rPh>
    <phoneticPr fontId="3"/>
  </si>
  <si>
    <r>
      <t>単位：千m</t>
    </r>
    <r>
      <rPr>
        <b/>
        <vertAlign val="superscript"/>
        <sz val="9"/>
        <color theme="1"/>
        <rFont val="ＭＳ Ｐゴシック"/>
        <family val="3"/>
        <charset val="128"/>
      </rPr>
      <t>2</t>
    </r>
    <rPh sb="0" eb="2">
      <t>タンイ</t>
    </rPh>
    <rPh sb="3" eb="4">
      <t>セン</t>
    </rPh>
    <phoneticPr fontId="3"/>
  </si>
  <si>
    <r>
      <t>（千m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）</t>
    </r>
    <rPh sb="1" eb="2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</si>
</sst>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_);[Red]\(#,##0\)"/>
    <numFmt numFmtId="178" formatCode="#,##0_ "/>
    <numFmt numFmtId="179" formatCode="0.0_);[Red]\(0.0\)"/>
  </numFmts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1"/>
      <color rgb="FFC0000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vertAlign val="superscript"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9"/>
      <color theme="1"/>
      <name val="ＭＳ Ｐゴシック"/>
      <family val="3"/>
      <charset val="128"/>
    </font>
    <font>
      <b/>
      <vertAlign val="superscript"/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vertAlign val="superscript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center"/>
    </xf>
    <xf numFmtId="38" fontId="0" fillId="0" borderId="0" xfId="2" applyFont="1" applyFill="1" applyBorder="1" applyAlignment="1"/>
    <xf numFmtId="38" fontId="0" fillId="0" borderId="1" xfId="2" applyFont="1" applyFill="1" applyBorder="1" applyAlignment="1"/>
    <xf numFmtId="0" fontId="2" fillId="0" borderId="1" xfId="1" applyBorder="1" applyAlignment="1">
      <alignment horizontal="center"/>
    </xf>
    <xf numFmtId="0" fontId="4" fillId="0" borderId="0" xfId="1" applyFont="1"/>
    <xf numFmtId="1" fontId="2" fillId="0" borderId="0" xfId="1" applyNumberFormat="1"/>
    <xf numFmtId="1" fontId="2" fillId="0" borderId="7" xfId="1" applyNumberFormat="1" applyBorder="1"/>
    <xf numFmtId="38" fontId="0" fillId="0" borderId="9" xfId="2" applyFont="1" applyFill="1" applyBorder="1" applyAlignment="1"/>
    <xf numFmtId="0" fontId="2" fillId="0" borderId="7" xfId="1" applyBorder="1"/>
    <xf numFmtId="0" fontId="2" fillId="0" borderId="9" xfId="1" applyBorder="1" applyAlignment="1">
      <alignment horizontal="center"/>
    </xf>
    <xf numFmtId="0" fontId="6" fillId="0" borderId="0" xfId="1" applyFont="1" applyAlignment="1">
      <alignment horizontal="center"/>
    </xf>
    <xf numFmtId="0" fontId="5" fillId="0" borderId="9" xfId="1" applyFont="1" applyBorder="1"/>
    <xf numFmtId="0" fontId="7" fillId="0" borderId="0" xfId="1" applyFont="1"/>
    <xf numFmtId="0" fontId="5" fillId="0" borderId="0" xfId="1" applyFont="1"/>
    <xf numFmtId="0" fontId="8" fillId="0" borderId="0" xfId="4" applyFont="1"/>
    <xf numFmtId="0" fontId="9" fillId="0" borderId="0" xfId="4" applyFont="1" applyAlignment="1">
      <alignment horizontal="right"/>
    </xf>
    <xf numFmtId="0" fontId="12" fillId="0" borderId="0" xfId="4" applyFont="1"/>
    <xf numFmtId="38" fontId="14" fillId="0" borderId="1" xfId="2" applyFont="1" applyFill="1" applyBorder="1" applyAlignment="1"/>
    <xf numFmtId="38" fontId="14" fillId="0" borderId="0" xfId="2" applyFont="1" applyFill="1" applyAlignment="1"/>
    <xf numFmtId="0" fontId="15" fillId="0" borderId="4" xfId="1" applyFont="1" applyBorder="1" applyAlignment="1">
      <alignment horizontal="center"/>
    </xf>
    <xf numFmtId="0" fontId="18" fillId="0" borderId="4" xfId="1" applyFont="1" applyBorder="1" applyAlignment="1">
      <alignment horizontal="center"/>
    </xf>
    <xf numFmtId="0" fontId="18" fillId="0" borderId="5" xfId="1" applyFont="1" applyBorder="1" applyAlignment="1">
      <alignment horizontal="center"/>
    </xf>
    <xf numFmtId="0" fontId="18" fillId="0" borderId="10" xfId="1" applyFont="1" applyBorder="1" applyAlignment="1">
      <alignment horizontal="center"/>
    </xf>
    <xf numFmtId="38" fontId="10" fillId="0" borderId="5" xfId="2" applyFont="1" applyFill="1" applyBorder="1" applyAlignment="1"/>
    <xf numFmtId="38" fontId="10" fillId="0" borderId="10" xfId="2" applyFont="1" applyFill="1" applyBorder="1" applyAlignment="1"/>
    <xf numFmtId="0" fontId="18" fillId="0" borderId="2" xfId="1" applyFont="1" applyBorder="1" applyAlignment="1">
      <alignment horizontal="center"/>
    </xf>
    <xf numFmtId="38" fontId="10" fillId="0" borderId="3" xfId="2" applyFont="1" applyFill="1" applyBorder="1" applyAlignment="1"/>
    <xf numFmtId="38" fontId="10" fillId="0" borderId="8" xfId="2" applyFont="1" applyFill="1" applyBorder="1" applyAlignment="1"/>
    <xf numFmtId="0" fontId="18" fillId="0" borderId="1" xfId="1" applyFont="1" applyBorder="1" applyAlignment="1">
      <alignment horizontal="center"/>
    </xf>
    <xf numFmtId="0" fontId="18" fillId="0" borderId="0" xfId="1" applyFont="1"/>
    <xf numFmtId="38" fontId="18" fillId="0" borderId="0" xfId="1" applyNumberFormat="1" applyFont="1"/>
    <xf numFmtId="0" fontId="15" fillId="0" borderId="5" xfId="1" applyFont="1" applyBorder="1" applyAlignment="1">
      <alignment horizontal="center"/>
    </xf>
    <xf numFmtId="177" fontId="10" fillId="0" borderId="5" xfId="0" applyNumberFormat="1" applyFont="1" applyBorder="1" applyAlignment="1"/>
    <xf numFmtId="177" fontId="10" fillId="0" borderId="5" xfId="0" applyNumberFormat="1" applyFont="1" applyBorder="1">
      <alignment vertical="center"/>
    </xf>
    <xf numFmtId="0" fontId="17" fillId="0" borderId="0" xfId="1" applyFont="1" applyAlignment="1">
      <alignment horizontal="center"/>
    </xf>
    <xf numFmtId="38" fontId="10" fillId="0" borderId="4" xfId="2" applyFont="1" applyFill="1" applyBorder="1" applyAlignment="1"/>
    <xf numFmtId="0" fontId="17" fillId="0" borderId="0" xfId="1" applyFont="1"/>
    <xf numFmtId="177" fontId="2" fillId="0" borderId="0" xfId="1" applyNumberFormat="1"/>
    <xf numFmtId="38" fontId="2" fillId="0" borderId="0" xfId="1" applyNumberFormat="1"/>
    <xf numFmtId="0" fontId="19" fillId="0" borderId="5" xfId="4" applyFont="1" applyBorder="1"/>
    <xf numFmtId="0" fontId="10" fillId="0" borderId="5" xfId="5" applyBorder="1" applyAlignment="1">
      <alignment horizontal="center" vertical="center" wrapText="1"/>
    </xf>
    <xf numFmtId="0" fontId="10" fillId="0" borderId="10" xfId="5" applyBorder="1" applyAlignment="1">
      <alignment horizontal="center" vertical="center" wrapText="1" shrinkToFit="1"/>
    </xf>
    <xf numFmtId="0" fontId="10" fillId="0" borderId="5" xfId="4" applyFont="1" applyBorder="1" applyAlignment="1">
      <alignment vertical="center"/>
    </xf>
    <xf numFmtId="178" fontId="10" fillId="0" borderId="5" xfId="4" applyNumberFormat="1" applyFont="1" applyBorder="1" applyAlignment="1">
      <alignment vertical="center"/>
    </xf>
    <xf numFmtId="178" fontId="10" fillId="0" borderId="10" xfId="4" applyNumberFormat="1" applyFont="1" applyBorder="1" applyAlignment="1">
      <alignment vertical="center"/>
    </xf>
    <xf numFmtId="178" fontId="10" fillId="0" borderId="12" xfId="4" applyNumberFormat="1" applyFont="1" applyBorder="1" applyAlignment="1">
      <alignment vertical="center"/>
    </xf>
    <xf numFmtId="0" fontId="10" fillId="0" borderId="13" xfId="4" applyFont="1" applyBorder="1" applyAlignment="1">
      <alignment horizontal="center" vertical="center" wrapText="1"/>
    </xf>
    <xf numFmtId="0" fontId="10" fillId="0" borderId="5" xfId="4" applyFont="1" applyBorder="1" applyAlignment="1">
      <alignment vertical="center" wrapText="1"/>
    </xf>
    <xf numFmtId="176" fontId="10" fillId="0" borderId="5" xfId="4" applyNumberFormat="1" applyFont="1" applyBorder="1" applyAlignment="1">
      <alignment vertical="center"/>
    </xf>
    <xf numFmtId="176" fontId="10" fillId="0" borderId="10" xfId="4" applyNumberFormat="1" applyFont="1" applyBorder="1" applyAlignment="1">
      <alignment vertical="center"/>
    </xf>
    <xf numFmtId="0" fontId="10" fillId="0" borderId="0" xfId="4" applyFont="1"/>
    <xf numFmtId="0" fontId="20" fillId="0" borderId="0" xfId="4" applyFont="1"/>
    <xf numFmtId="0" fontId="10" fillId="0" borderId="0" xfId="4" applyFont="1" applyAlignment="1">
      <alignment horizontal="right"/>
    </xf>
    <xf numFmtId="179" fontId="10" fillId="0" borderId="5" xfId="4" applyNumberFormat="1" applyFont="1" applyBorder="1" applyAlignment="1">
      <alignment vertical="center"/>
    </xf>
    <xf numFmtId="179" fontId="10" fillId="0" borderId="10" xfId="4" applyNumberFormat="1" applyFont="1" applyBorder="1" applyAlignment="1">
      <alignment vertical="center"/>
    </xf>
    <xf numFmtId="179" fontId="20" fillId="0" borderId="0" xfId="4" applyNumberFormat="1" applyFont="1"/>
    <xf numFmtId="178" fontId="10" fillId="0" borderId="14" xfId="4" applyNumberFormat="1" applyFont="1" applyBorder="1" applyAlignment="1">
      <alignment vertical="center"/>
    </xf>
    <xf numFmtId="0" fontId="10" fillId="0" borderId="5" xfId="5" applyBorder="1" applyAlignment="1">
      <alignment horizontal="center" vertical="center" wrapText="1" shrinkToFit="1"/>
    </xf>
    <xf numFmtId="0" fontId="17" fillId="0" borderId="10" xfId="1" applyFont="1" applyBorder="1" applyAlignment="1">
      <alignment horizontal="center"/>
    </xf>
    <xf numFmtId="0" fontId="17" fillId="0" borderId="6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17" fillId="0" borderId="4" xfId="1" applyFont="1" applyBorder="1" applyAlignment="1">
      <alignment horizontal="center"/>
    </xf>
    <xf numFmtId="0" fontId="10" fillId="0" borderId="3" xfId="4" applyFont="1" applyBorder="1" applyAlignment="1">
      <alignment horizontal="center" vertical="center" wrapText="1"/>
    </xf>
    <xf numFmtId="0" fontId="10" fillId="0" borderId="13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</cellXfs>
  <cellStyles count="6">
    <cellStyle name="パーセント 2" xfId="3" xr:uid="{392740D2-67EB-41A0-AB7A-C860E653D503}"/>
    <cellStyle name="桁区切り 2" xfId="2" xr:uid="{AB90C1B7-DF58-4BCC-9C78-D56A0CACDFD8}"/>
    <cellStyle name="標準" xfId="0" builtinId="0"/>
    <cellStyle name="標準 2" xfId="1" xr:uid="{39F2999E-D660-406B-929E-C31F2B3B9FF8}"/>
    <cellStyle name="標準 3" xfId="5" xr:uid="{B201D714-F221-4A00-B40D-BC82DD3A41E5}"/>
    <cellStyle name="標準_H.12.12木材価格" xfId="4" xr:uid="{A5A8E8DB-2ACF-417F-AFFD-6C0FFA4C649F}"/>
  </cellStyles>
  <dxfs count="0"/>
  <tableStyles count="0" defaultTableStyle="TableStyleMedium2" defaultPivotStyle="PivotStyleLight16"/>
  <colors>
    <mruColors>
      <color rgb="FFFEECC6"/>
      <color rgb="FFF6AF69"/>
      <color rgb="FFFF9900"/>
      <color rgb="FFBFBFBF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090864164991935"/>
          <c:y val="6.0663894165195346E-2"/>
          <c:w val="0.25108336353353328"/>
          <c:h val="0.7988027746552792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'資料Ⅲ-11①'!$C$5</c:f>
              <c:strCache>
                <c:ptCount val="1"/>
                <c:pt idx="0">
                  <c:v>木造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7842629413504382E-2"/>
                  <c:y val="-2.14408542779759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C0-4EE6-9E8D-8B57C5D2375D}"/>
                </c:ext>
              </c:extLst>
            </c:dLbl>
            <c:dLbl>
              <c:idx val="3"/>
              <c:layout>
                <c:manualLayout>
                  <c:x val="0"/>
                  <c:y val="-3.6719662070834087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0-4EE6-9E8D-8B57C5D2375D}"/>
                </c:ext>
              </c:extLst>
            </c:dLbl>
            <c:dLbl>
              <c:idx val="4"/>
              <c:layout>
                <c:manualLayout>
                  <c:x val="-4.0873783981318086E-17"/>
                  <c:y val="2.62049690784067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0-4EE6-9E8D-8B57C5D23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C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'資料Ⅲ-11①'!$B$6:$B$10</c:f>
              <c:strCache>
                <c:ptCount val="5"/>
                <c:pt idx="0">
                  <c:v>6階以上　</c:v>
                </c:pt>
                <c:pt idx="1">
                  <c:v>4～5階 　</c:v>
                </c:pt>
                <c:pt idx="2">
                  <c:v>3階 　　</c:v>
                </c:pt>
                <c:pt idx="3">
                  <c:v>2階 　　</c:v>
                </c:pt>
                <c:pt idx="4">
                  <c:v>1階 　　</c:v>
                </c:pt>
              </c:strCache>
            </c:strRef>
          </c:cat>
          <c:val>
            <c:numRef>
              <c:f>'資料Ⅲ-11①'!$C$6:$C$10</c:f>
              <c:numCache>
                <c:formatCode>#,##0_);[Red]\(#,##0\)</c:formatCode>
                <c:ptCount val="5"/>
                <c:pt idx="0">
                  <c:v>1.135</c:v>
                </c:pt>
                <c:pt idx="1">
                  <c:v>7.9039999999999999</c:v>
                </c:pt>
                <c:pt idx="2">
                  <c:v>129.47800000000001</c:v>
                </c:pt>
                <c:pt idx="3">
                  <c:v>1351.095</c:v>
                </c:pt>
                <c:pt idx="4">
                  <c:v>1175.28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C0-4EE6-9E8D-8B57C5D2375D}"/>
            </c:ext>
          </c:extLst>
        </c:ser>
        <c:ser>
          <c:idx val="1"/>
          <c:order val="1"/>
          <c:tx>
            <c:strRef>
              <c:f>'資料Ⅲ-11①'!$D$5</c:f>
              <c:strCache>
                <c:ptCount val="1"/>
                <c:pt idx="0">
                  <c:v>非木造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35326943724488E-2"/>
                  <c:y val="4.504894116968674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C0-4EE6-9E8D-8B57C5D2375D}"/>
                </c:ext>
              </c:extLst>
            </c:dLbl>
            <c:dLbl>
              <c:idx val="1"/>
              <c:layout>
                <c:manualLayout>
                  <c:x val="5.3467389190096366E-2"/>
                  <c:y val="4.504894116968674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0A-4558-A8EC-9361B279E698}"/>
                </c:ext>
              </c:extLst>
            </c:dLbl>
            <c:dLbl>
              <c:idx val="2"/>
              <c:layout>
                <c:manualLayout>
                  <c:x val="9.6436602117091208E-2"/>
                  <c:y val="-5.981605885250552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C0-4EE6-9E8D-8B57C5D2375D}"/>
                </c:ext>
              </c:extLst>
            </c:dLbl>
            <c:dLbl>
              <c:idx val="3"/>
              <c:layout>
                <c:manualLayout>
                  <c:x val="9.4792129855004056E-2"/>
                  <c:y val="-4.06577781627166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C0-4EE6-9E8D-8B57C5D2375D}"/>
                </c:ext>
              </c:extLst>
            </c:dLbl>
            <c:dLbl>
              <c:idx val="4"/>
              <c:layout>
                <c:manualLayout>
                  <c:x val="0.10367724353145147"/>
                  <c:y val="1.6082471997588658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C0-4EE6-9E8D-8B57C5D23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'資料Ⅲ-11①'!$B$6:$B$10</c:f>
              <c:strCache>
                <c:ptCount val="5"/>
                <c:pt idx="0">
                  <c:v>6階以上　</c:v>
                </c:pt>
                <c:pt idx="1">
                  <c:v>4～5階 　</c:v>
                </c:pt>
                <c:pt idx="2">
                  <c:v>3階 　　</c:v>
                </c:pt>
                <c:pt idx="3">
                  <c:v>2階 　　</c:v>
                </c:pt>
                <c:pt idx="4">
                  <c:v>1階 　　</c:v>
                </c:pt>
              </c:strCache>
            </c:strRef>
          </c:cat>
          <c:val>
            <c:numRef>
              <c:f>'資料Ⅲ-11①'!$D$6:$D$10</c:f>
              <c:numCache>
                <c:formatCode>#,##0_);[Red]\(#,##0\)</c:formatCode>
                <c:ptCount val="5"/>
                <c:pt idx="0">
                  <c:v>4971.1269999999995</c:v>
                </c:pt>
                <c:pt idx="1">
                  <c:v>6373.0949999999993</c:v>
                </c:pt>
                <c:pt idx="2">
                  <c:v>2565.011</c:v>
                </c:pt>
                <c:pt idx="3">
                  <c:v>5826.7869999999994</c:v>
                </c:pt>
                <c:pt idx="4">
                  <c:v>5345.6280000000006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C0-4EE6-9E8D-8B57C5D237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624381720"/>
        <c:axId val="624382048"/>
      </c:barChart>
      <c:catAx>
        <c:axId val="62438172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24382048"/>
        <c:crosses val="autoZero"/>
        <c:auto val="1"/>
        <c:lblAlgn val="ctr"/>
        <c:lblOffset val="100"/>
        <c:noMultiLvlLbl val="0"/>
      </c:catAx>
      <c:valAx>
        <c:axId val="624382048"/>
        <c:scaling>
          <c:orientation val="minMax"/>
        </c:scaling>
        <c:delete val="0"/>
        <c:axPos val="b"/>
        <c:numFmt formatCode="#,##0_);[Red]\(#,##0\)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24381720"/>
        <c:crosses val="max"/>
        <c:crossBetween val="between"/>
        <c:majorUnit val="1000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796582435563756"/>
          <c:y val="6.0663894165195346E-2"/>
          <c:w val="0.68622980704817771"/>
          <c:h val="0.7988027746552792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'資料Ⅲ-11①'!$C$16</c:f>
              <c:strCache>
                <c:ptCount val="1"/>
                <c:pt idx="0">
                  <c:v>木造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4.3092986978551335E-3"/>
                  <c:y val="2.680074102267623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40-4950-9640-DCB6C144C081}"/>
                </c:ext>
              </c:extLst>
            </c:dLbl>
            <c:dLbl>
              <c:idx val="2"/>
              <c:layout>
                <c:manualLayout>
                  <c:x val="-6.776574761128141E-3"/>
                  <c:y val="3.53904481829059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0-4950-9640-DCB6C144C081}"/>
                </c:ext>
              </c:extLst>
            </c:dLbl>
            <c:dLbl>
              <c:idx val="3"/>
              <c:layout>
                <c:manualLayout>
                  <c:x val="6.7879446103719797E-7"/>
                  <c:y val="-5.71495415087961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0-4950-9640-DCB6C144C081}"/>
                </c:ext>
              </c:extLst>
            </c:dLbl>
            <c:dLbl>
              <c:idx val="4"/>
              <c:layout>
                <c:manualLayout>
                  <c:x val="-2.7115779268342164E-2"/>
                  <c:y val="6.120094045640750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40-4950-9640-DCB6C144C0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C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'資料Ⅲ-11①'!$B$17:$B$21</c:f>
              <c:strCache>
                <c:ptCount val="5"/>
                <c:pt idx="0">
                  <c:v>6階以上　</c:v>
                </c:pt>
                <c:pt idx="1">
                  <c:v>4～5階　</c:v>
                </c:pt>
                <c:pt idx="2">
                  <c:v>3階　　</c:v>
                </c:pt>
                <c:pt idx="3">
                  <c:v>2階　　</c:v>
                </c:pt>
                <c:pt idx="4">
                  <c:v>1階　　</c:v>
                </c:pt>
              </c:strCache>
            </c:strRef>
          </c:cat>
          <c:val>
            <c:numRef>
              <c:f>'資料Ⅲ-11①'!$C$17:$C$21</c:f>
              <c:numCache>
                <c:formatCode>#,##0_);[Red]\(#,##0\)</c:formatCode>
                <c:ptCount val="5"/>
                <c:pt idx="0" formatCode="#,##0_);[Red]\(#,##0\)">
                  <c:v>0</c:v>
                </c:pt>
                <c:pt idx="1">
                  <c:v>21.9</c:v>
                </c:pt>
                <c:pt idx="2">
                  <c:v>4730.7269999999999</c:v>
                </c:pt>
                <c:pt idx="3">
                  <c:v>27041.516</c:v>
                </c:pt>
                <c:pt idx="4">
                  <c:v>5838.3950000000004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40-4950-9640-DCB6C144C081}"/>
            </c:ext>
          </c:extLst>
        </c:ser>
        <c:ser>
          <c:idx val="1"/>
          <c:order val="1"/>
          <c:tx>
            <c:strRef>
              <c:f>'資料Ⅲ-11①'!$D$16</c:f>
              <c:strCache>
                <c:ptCount val="1"/>
                <c:pt idx="0">
                  <c:v>非木造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55528421268360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05-42F4-8D1B-6CF79DC212AD}"/>
                </c:ext>
              </c:extLst>
            </c:dLbl>
            <c:dLbl>
              <c:idx val="1"/>
              <c:layout>
                <c:manualLayout>
                  <c:x val="7.3308328958637065E-2"/>
                  <c:y val="1.259089162633552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40-4950-9640-DCB6C144C081}"/>
                </c:ext>
              </c:extLst>
            </c:dLbl>
            <c:dLbl>
              <c:idx val="2"/>
              <c:layout>
                <c:manualLayout>
                  <c:x val="6.1481752666228344E-2"/>
                  <c:y val="5.459030690942692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40-4950-9640-DCB6C144C081}"/>
                </c:ext>
              </c:extLst>
            </c:dLbl>
            <c:dLbl>
              <c:idx val="3"/>
              <c:layout>
                <c:manualLayout>
                  <c:x val="5.5795471040789978E-3"/>
                  <c:y val="-9.8107584079343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40-4950-9640-DCB6C144C081}"/>
                </c:ext>
              </c:extLst>
            </c:dLbl>
            <c:dLbl>
              <c:idx val="4"/>
              <c:layout>
                <c:manualLayout>
                  <c:x val="3.9465788557676088E-2"/>
                  <c:y val="5.882363555329508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40-4950-9640-DCB6C144C0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'資料Ⅲ-11①'!$B$17:$B$21</c:f>
              <c:strCache>
                <c:ptCount val="5"/>
                <c:pt idx="0">
                  <c:v>6階以上　</c:v>
                </c:pt>
                <c:pt idx="1">
                  <c:v>4～5階　</c:v>
                </c:pt>
                <c:pt idx="2">
                  <c:v>3階　　</c:v>
                </c:pt>
                <c:pt idx="3">
                  <c:v>2階　　</c:v>
                </c:pt>
                <c:pt idx="4">
                  <c:v>1階　　</c:v>
                </c:pt>
              </c:strCache>
            </c:strRef>
          </c:cat>
          <c:val>
            <c:numRef>
              <c:f>'資料Ⅲ-11①'!$D$17:$D$21</c:f>
              <c:numCache>
                <c:formatCode>#,##0_);[Red]\(#,##0\)</c:formatCode>
                <c:ptCount val="5"/>
                <c:pt idx="0">
                  <c:v>9821.4940000000006</c:v>
                </c:pt>
                <c:pt idx="1">
                  <c:v>2871.1479999999997</c:v>
                </c:pt>
                <c:pt idx="2">
                  <c:v>3274.0929999999998</c:v>
                </c:pt>
                <c:pt idx="3">
                  <c:v>3157.2350000000006</c:v>
                </c:pt>
                <c:pt idx="4">
                  <c:v>991.80699999999979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740-4950-9640-DCB6C144C0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624381720"/>
        <c:axId val="624382048"/>
      </c:barChart>
      <c:catAx>
        <c:axId val="624381720"/>
        <c:scaling>
          <c:orientation val="maxMin"/>
        </c:scaling>
        <c:delete val="1"/>
        <c:axPos val="r"/>
        <c:numFmt formatCode="General" sourceLinked="1"/>
        <c:majorTickMark val="in"/>
        <c:minorTickMark val="none"/>
        <c:tickLblPos val="nextTo"/>
        <c:crossAx val="624382048"/>
        <c:crosses val="autoZero"/>
        <c:auto val="1"/>
        <c:lblAlgn val="ctr"/>
        <c:lblOffset val="100"/>
        <c:noMultiLvlLbl val="0"/>
      </c:catAx>
      <c:valAx>
        <c:axId val="624382048"/>
        <c:scaling>
          <c:orientation val="maxMin"/>
        </c:scaling>
        <c:delete val="0"/>
        <c:axPos val="b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24381720"/>
        <c:crosses val="max"/>
        <c:crossBetween val="between"/>
        <c:majorUnit val="1000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9865436996066"/>
          <c:y val="0.19163210848643919"/>
          <c:w val="0.76985105233027662"/>
          <c:h val="0.68476246719160105"/>
        </c:manualLayout>
      </c:layout>
      <c:barChart>
        <c:barDir val="col"/>
        <c:grouping val="stacked"/>
        <c:varyColors val="0"/>
        <c:ser>
          <c:idx val="1"/>
          <c:order val="0"/>
          <c:tx>
            <c:v>非住宅新築着工床面積</c:v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7878943363840677E-2"/>
                  <c:y val="-0.131362867337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D-4337-A670-42D1F41D9141}"/>
                </c:ext>
              </c:extLst>
            </c:dLbl>
            <c:dLbl>
              <c:idx val="13"/>
              <c:layout>
                <c:manualLayout>
                  <c:x val="-0.12401911205663874"/>
                  <c:y val="-7.222222222222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D-4337-A670-42D1F41D9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'資料Ⅲ-11➁'!$D$14:$Q$14</c:f>
              <c:strCache>
                <c:ptCount val="14"/>
                <c:pt idx="0">
                  <c:v>H24
(2012)</c:v>
                </c:pt>
                <c:pt idx="3">
                  <c:v>27
(15)</c:v>
                </c:pt>
                <c:pt idx="8">
                  <c:v>R2
(20)</c:v>
                </c:pt>
                <c:pt idx="13">
                  <c:v>7
(25)</c:v>
                </c:pt>
              </c:strCache>
            </c:strRef>
          </c:cat>
          <c:val>
            <c:numRef>
              <c:f>'資料Ⅲ-11➁'!$D$22:$Q$22</c:f>
              <c:numCache>
                <c:formatCode>#,##0_ </c:formatCode>
                <c:ptCount val="14"/>
                <c:pt idx="0">
                  <c:v>32633.796999999999</c:v>
                </c:pt>
                <c:pt idx="1">
                  <c:v>37986.35</c:v>
                </c:pt>
                <c:pt idx="2">
                  <c:v>36595.059000000001</c:v>
                </c:pt>
                <c:pt idx="3">
                  <c:v>34660.449000000001</c:v>
                </c:pt>
                <c:pt idx="4">
                  <c:v>34963.732000000004</c:v>
                </c:pt>
                <c:pt idx="5">
                  <c:v>36837.396999999997</c:v>
                </c:pt>
                <c:pt idx="6">
                  <c:v>36088.889000000003</c:v>
                </c:pt>
                <c:pt idx="7">
                  <c:v>34225.059000000001</c:v>
                </c:pt>
                <c:pt idx="8">
                  <c:v>32474.017</c:v>
                </c:pt>
                <c:pt idx="9">
                  <c:v>35166.834000000003</c:v>
                </c:pt>
                <c:pt idx="10">
                  <c:v>34698.398999999998</c:v>
                </c:pt>
                <c:pt idx="11">
                  <c:v>32582.437999999998</c:v>
                </c:pt>
                <c:pt idx="12">
                  <c:v>28164.179</c:v>
                </c:pt>
                <c:pt idx="13">
                  <c:v>27746.54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3D-4337-A670-42D1F41D9141}"/>
            </c:ext>
          </c:extLst>
        </c:ser>
        <c:ser>
          <c:idx val="0"/>
          <c:order val="1"/>
          <c:tx>
            <c:v>住宅新築着工床面積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3298645833333328"/>
                  <c:y val="-3.8422127331753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D-4337-A670-42D1F41D9141}"/>
                </c:ext>
              </c:extLst>
            </c:dLbl>
            <c:dLbl>
              <c:idx val="13"/>
              <c:layout>
                <c:manualLayout>
                  <c:x val="-0.11486032155686535"/>
                  <c:y val="-6.6039370078740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D-4337-A670-42D1F41D9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'資料Ⅲ-11➁'!$D$14:$Q$14</c:f>
              <c:strCache>
                <c:ptCount val="14"/>
                <c:pt idx="0">
                  <c:v>H24
(2012)</c:v>
                </c:pt>
                <c:pt idx="3">
                  <c:v>27
(15)</c:v>
                </c:pt>
                <c:pt idx="8">
                  <c:v>R2
(20)</c:v>
                </c:pt>
                <c:pt idx="13">
                  <c:v>7
(25)</c:v>
                </c:pt>
              </c:strCache>
            </c:strRef>
          </c:cat>
          <c:val>
            <c:numRef>
              <c:f>'資料Ⅲ-11➁'!$D$17:$Q$17</c:f>
              <c:numCache>
                <c:formatCode>#,##0_ </c:formatCode>
                <c:ptCount val="14"/>
                <c:pt idx="0">
                  <c:v>76739.035999999993</c:v>
                </c:pt>
                <c:pt idx="1">
                  <c:v>85707.118000000002</c:v>
                </c:pt>
                <c:pt idx="2">
                  <c:v>75205.784</c:v>
                </c:pt>
                <c:pt idx="3">
                  <c:v>74596.282999999996</c:v>
                </c:pt>
                <c:pt idx="4">
                  <c:v>77764.096999999994</c:v>
                </c:pt>
                <c:pt idx="5">
                  <c:v>77890.649000000005</c:v>
                </c:pt>
                <c:pt idx="6">
                  <c:v>75108.502999999997</c:v>
                </c:pt>
                <c:pt idx="7">
                  <c:v>75366.407000000007</c:v>
                </c:pt>
                <c:pt idx="8">
                  <c:v>66501.084000000003</c:v>
                </c:pt>
                <c:pt idx="9">
                  <c:v>70699.247000000003</c:v>
                </c:pt>
                <c:pt idx="10">
                  <c:v>69370.626999999993</c:v>
                </c:pt>
                <c:pt idx="11">
                  <c:v>65229.699000000001</c:v>
                </c:pt>
                <c:pt idx="12">
                  <c:v>61106.063000000002</c:v>
                </c:pt>
                <c:pt idx="13">
                  <c:v>57748.315000000002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3D-4337-A670-42D1F41D9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2016895"/>
        <c:axId val="512017855"/>
      </c:barChart>
      <c:lineChart>
        <c:grouping val="standard"/>
        <c:varyColors val="0"/>
        <c:ser>
          <c:idx val="2"/>
          <c:order val="2"/>
          <c:tx>
            <c:strRef>
              <c:f>'資料Ⅲ-11➁'!$C$19</c:f>
              <c:strCache>
                <c:ptCount val="1"/>
                <c:pt idx="0">
                  <c:v>木造の床面積割合(住宅)(右軸)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6350">
                <a:solidFill>
                  <a:srgbClr val="FF0000"/>
                </a:solidFill>
              </a:ln>
              <a:effectLst/>
            </c:spPr>
          </c:marker>
          <c:cat>
            <c:strRef>
              <c:f>'資料Ⅲ-11➁'!$D$14:$Q$14</c:f>
              <c:strCache>
                <c:ptCount val="14"/>
                <c:pt idx="0">
                  <c:v>H24
(2012)</c:v>
                </c:pt>
                <c:pt idx="3">
                  <c:v>27
(15)</c:v>
                </c:pt>
                <c:pt idx="8">
                  <c:v>R2
(20)</c:v>
                </c:pt>
                <c:pt idx="13">
                  <c:v>7
(25)</c:v>
                </c:pt>
              </c:strCache>
            </c:strRef>
          </c:cat>
          <c:val>
            <c:numRef>
              <c:f>'資料Ⅲ-11➁'!$D$19:$Q$19</c:f>
              <c:numCache>
                <c:formatCode>0.0_);[Red]\(0.0\)</c:formatCode>
                <c:ptCount val="14"/>
                <c:pt idx="0">
                  <c:v>61.571100528289158</c:v>
                </c:pt>
                <c:pt idx="1">
                  <c:v>62.775475661193035</c:v>
                </c:pt>
                <c:pt idx="2">
                  <c:v>61.708419926850311</c:v>
                </c:pt>
                <c:pt idx="3">
                  <c:v>63.030774603072381</c:v>
                </c:pt>
                <c:pt idx="4">
                  <c:v>64.043653718502</c:v>
                </c:pt>
                <c:pt idx="5">
                  <c:v>63.266431378688338</c:v>
                </c:pt>
                <c:pt idx="6">
                  <c:v>65.357853024976421</c:v>
                </c:pt>
                <c:pt idx="7">
                  <c:v>65.349292822198606</c:v>
                </c:pt>
                <c:pt idx="8">
                  <c:v>66.558214299183447</c:v>
                </c:pt>
                <c:pt idx="9">
                  <c:v>67.575322266162175</c:v>
                </c:pt>
                <c:pt idx="10">
                  <c:v>64.206107002607894</c:v>
                </c:pt>
                <c:pt idx="11">
                  <c:v>62.769575251297724</c:v>
                </c:pt>
                <c:pt idx="12">
                  <c:v>64.758045367773079</c:v>
                </c:pt>
                <c:pt idx="13">
                  <c:v>65.166469359322434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3D-4337-A670-42D1F41D9141}"/>
            </c:ext>
          </c:extLst>
        </c:ser>
        <c:ser>
          <c:idx val="3"/>
          <c:order val="3"/>
          <c:tx>
            <c:strRef>
              <c:f>'資料Ⅲ-11➁'!$C$24</c:f>
              <c:strCache>
                <c:ptCount val="1"/>
                <c:pt idx="0">
                  <c:v>木造の床面積割合(非住宅)(右軸)</c:v>
                </c:pt>
              </c:strCache>
            </c:strRef>
          </c:tx>
          <c:spPr>
            <a:ln w="12700" cap="rnd">
              <a:solidFill>
                <a:srgbClr val="FF999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9999"/>
              </a:solidFill>
              <a:ln w="6350">
                <a:solidFill>
                  <a:srgbClr val="FF9999"/>
                </a:solidFill>
              </a:ln>
              <a:effectLst/>
            </c:spPr>
          </c:marker>
          <c:cat>
            <c:strRef>
              <c:f>'資料Ⅲ-11➁'!$D$14:$Q$14</c:f>
              <c:strCache>
                <c:ptCount val="14"/>
                <c:pt idx="0">
                  <c:v>H24
(2012)</c:v>
                </c:pt>
                <c:pt idx="3">
                  <c:v>27
(15)</c:v>
                </c:pt>
                <c:pt idx="8">
                  <c:v>R2
(20)</c:v>
                </c:pt>
                <c:pt idx="13">
                  <c:v>7
(25)</c:v>
                </c:pt>
              </c:strCache>
            </c:strRef>
          </c:cat>
          <c:val>
            <c:numRef>
              <c:f>'資料Ⅲ-11➁'!$D$24:$Q$24</c:f>
              <c:numCache>
                <c:formatCode>0.0_);[Red]\(0.0\)</c:formatCode>
                <c:ptCount val="14"/>
                <c:pt idx="0">
                  <c:v>8.61725345659287</c:v>
                </c:pt>
                <c:pt idx="1">
                  <c:v>8.0189094240431107</c:v>
                </c:pt>
                <c:pt idx="2">
                  <c:v>8.4806066305290013</c:v>
                </c:pt>
                <c:pt idx="3">
                  <c:v>8.6950662410634081</c:v>
                </c:pt>
                <c:pt idx="4">
                  <c:v>9.0978989313840977</c:v>
                </c:pt>
                <c:pt idx="5">
                  <c:v>9.1559699508627066</c:v>
                </c:pt>
                <c:pt idx="6">
                  <c:v>8.8950923371456501</c:v>
                </c:pt>
                <c:pt idx="7">
                  <c:v>9.7516325684055065</c:v>
                </c:pt>
                <c:pt idx="8">
                  <c:v>8.999755096513006</c:v>
                </c:pt>
                <c:pt idx="9">
                  <c:v>7.9747667930527939</c:v>
                </c:pt>
                <c:pt idx="10">
                  <c:v>8.0682137524558417</c:v>
                </c:pt>
                <c:pt idx="11">
                  <c:v>8.5521930556577743</c:v>
                </c:pt>
                <c:pt idx="12">
                  <c:v>9.243216356493118</c:v>
                </c:pt>
                <c:pt idx="13">
                  <c:v>9.60441193748842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3D-4337-A670-42D1F41D9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975359"/>
        <c:axId val="586981119"/>
      </c:lineChart>
      <c:catAx>
        <c:axId val="51201689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12017855"/>
        <c:crosses val="autoZero"/>
        <c:auto val="1"/>
        <c:lblAlgn val="ctr"/>
        <c:lblOffset val="100"/>
        <c:noMultiLvlLbl val="0"/>
      </c:catAx>
      <c:valAx>
        <c:axId val="512017855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12016895"/>
        <c:crosses val="autoZero"/>
        <c:crossBetween val="between"/>
        <c:majorUnit val="50000"/>
      </c:valAx>
      <c:valAx>
        <c:axId val="586981119"/>
        <c:scaling>
          <c:orientation val="minMax"/>
          <c:max val="10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86975359"/>
        <c:crosses val="max"/>
        <c:crossBetween val="between"/>
        <c:majorUnit val="20"/>
      </c:valAx>
      <c:catAx>
        <c:axId val="5869753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6981119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140861806699073"/>
          <c:y val="3.3302980640260549E-2"/>
          <c:w val="0.58145358000077974"/>
          <c:h val="0.20122222222222225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72833</xdr:colOff>
      <xdr:row>0</xdr:row>
      <xdr:rowOff>160324</xdr:rowOff>
    </xdr:from>
    <xdr:to>
      <xdr:col>10</xdr:col>
      <xdr:colOff>358588</xdr:colOff>
      <xdr:row>12</xdr:row>
      <xdr:rowOff>15240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9396BEEC-888E-FFA5-391D-2C340EF11BC3}"/>
            </a:ext>
          </a:extLst>
        </xdr:cNvPr>
        <xdr:cNvGrpSpPr/>
      </xdr:nvGrpSpPr>
      <xdr:grpSpPr>
        <a:xfrm>
          <a:off x="3911408" y="160324"/>
          <a:ext cx="3829055" cy="2379041"/>
          <a:chOff x="3613762" y="160324"/>
          <a:chExt cx="3821314" cy="2373391"/>
        </a:xfrm>
      </xdr:grpSpPr>
      <xdr:grpSp>
        <xdr:nvGrpSpPr>
          <xdr:cNvPr id="25" name="グループ化 24">
            <a:extLst>
              <a:ext uri="{FF2B5EF4-FFF2-40B4-BE49-F238E27FC236}">
                <a16:creationId xmlns:a16="http://schemas.microsoft.com/office/drawing/2014/main" id="{ACFAA62C-9906-EF37-C428-F6C629968C8B}"/>
              </a:ext>
            </a:extLst>
          </xdr:cNvPr>
          <xdr:cNvGrpSpPr/>
        </xdr:nvGrpSpPr>
        <xdr:grpSpPr>
          <a:xfrm>
            <a:off x="3613762" y="363424"/>
            <a:ext cx="3563572" cy="2170291"/>
            <a:chOff x="2678542" y="406013"/>
            <a:chExt cx="6221674" cy="4260260"/>
          </a:xfrm>
        </xdr:grpSpPr>
        <xdr:grpSp>
          <xdr:nvGrpSpPr>
            <xdr:cNvPr id="23" name="グループ化 22">
              <a:extLst>
                <a:ext uri="{FF2B5EF4-FFF2-40B4-BE49-F238E27FC236}">
                  <a16:creationId xmlns:a16="http://schemas.microsoft.com/office/drawing/2014/main" id="{EDA92391-39D2-8812-E07D-3C18FA31E6D3}"/>
                </a:ext>
              </a:extLst>
            </xdr:cNvPr>
            <xdr:cNvGrpSpPr/>
          </xdr:nvGrpSpPr>
          <xdr:grpSpPr>
            <a:xfrm>
              <a:off x="2678542" y="406013"/>
              <a:ext cx="6221674" cy="4260260"/>
              <a:chOff x="2803100" y="332744"/>
              <a:chExt cx="6221674" cy="4260260"/>
            </a:xfrm>
          </xdr:grpSpPr>
          <xdr:graphicFrame macro="">
            <xdr:nvGraphicFramePr>
              <xdr:cNvPr id="2" name="グラフ 1">
                <a:extLst>
                  <a:ext uri="{FF2B5EF4-FFF2-40B4-BE49-F238E27FC236}">
                    <a16:creationId xmlns:a16="http://schemas.microsoft.com/office/drawing/2014/main" id="{D65B3774-58AF-4557-9CF1-51F87272F3A2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912068" y="378312"/>
              <a:ext cx="2479674" cy="4214692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pSp>
            <xdr:nvGrpSpPr>
              <xdr:cNvPr id="22" name="グループ化 21">
                <a:extLst>
                  <a:ext uri="{FF2B5EF4-FFF2-40B4-BE49-F238E27FC236}">
                    <a16:creationId xmlns:a16="http://schemas.microsoft.com/office/drawing/2014/main" id="{F5F58BE3-EC80-1C2D-A5B2-64D57A08B786}"/>
                  </a:ext>
                </a:extLst>
              </xdr:cNvPr>
              <xdr:cNvGrpSpPr/>
            </xdr:nvGrpSpPr>
            <xdr:grpSpPr>
              <a:xfrm>
                <a:off x="2803100" y="332744"/>
                <a:ext cx="6221674" cy="4257086"/>
                <a:chOff x="2803100" y="332744"/>
                <a:chExt cx="6221674" cy="4257086"/>
              </a:xfrm>
            </xdr:grpSpPr>
            <xdr:graphicFrame macro="">
              <xdr:nvGraphicFramePr>
                <xdr:cNvPr id="3" name="グラフ 2">
                  <a:extLst>
                    <a:ext uri="{FF2B5EF4-FFF2-40B4-BE49-F238E27FC236}">
                      <a16:creationId xmlns:a16="http://schemas.microsoft.com/office/drawing/2014/main" id="{EC98BC97-5DA2-45A7-857E-88BCDD7FA34B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3110523" y="375138"/>
                <a:ext cx="3262754" cy="4214692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2"/>
                </a:graphicData>
              </a:graphic>
            </xdr:graphicFrame>
            <xdr:grpSp>
              <xdr:nvGrpSpPr>
                <xdr:cNvPr id="21" name="グループ化 20">
                  <a:extLst>
                    <a:ext uri="{FF2B5EF4-FFF2-40B4-BE49-F238E27FC236}">
                      <a16:creationId xmlns:a16="http://schemas.microsoft.com/office/drawing/2014/main" id="{C5D21FB1-BC2D-1983-37E0-C72D2DA27008}"/>
                    </a:ext>
                  </a:extLst>
                </xdr:cNvPr>
                <xdr:cNvGrpSpPr/>
              </xdr:nvGrpSpPr>
              <xdr:grpSpPr>
                <a:xfrm>
                  <a:off x="2803100" y="332744"/>
                  <a:ext cx="6221674" cy="3727493"/>
                  <a:chOff x="2803100" y="332744"/>
                  <a:chExt cx="6221674" cy="3727493"/>
                </a:xfrm>
              </xdr:grpSpPr>
              <xdr:sp macro="" textlink="">
                <xdr:nvSpPr>
                  <xdr:cNvPr id="5" name="テキスト ボックス 31">
                    <a:extLst>
                      <a:ext uri="{FF2B5EF4-FFF2-40B4-BE49-F238E27FC236}">
                        <a16:creationId xmlns:a16="http://schemas.microsoft.com/office/drawing/2014/main" id="{51974347-6405-41E7-9292-7ECDAC616C09}"/>
                      </a:ext>
                    </a:extLst>
                  </xdr:cNvPr>
                  <xdr:cNvSpPr txBox="1">
                    <a:spLocks noChangeArrowheads="1"/>
                  </xdr:cNvSpPr>
                </xdr:nvSpPr>
                <xdr:spPr bwMode="auto">
                  <a:xfrm>
                    <a:off x="3799331" y="343612"/>
                    <a:ext cx="2170091" cy="273110"/>
                  </a:xfrm>
                  <a:prstGeom prst="rect">
                    <a:avLst/>
                  </a:prstGeom>
                  <a:solidFill>
                    <a:srgbClr val="FFFFFF"/>
                  </a:solidFill>
                  <a:ln w="9525">
                    <a:solidFill>
                      <a:schemeClr val="tx1"/>
                    </a:solidFill>
                    <a:miter lim="800000"/>
                    <a:headEnd/>
                    <a:tailEnd/>
                  </a:ln>
                </xdr:spPr>
                <xdr:txBody>
                  <a:bodyPr vertOverflow="overflow" horzOverflow="overflow" wrap="square" tIns="0">
                    <a:noAutofit/>
                  </a:bodyPr>
                  <a:lstStyle>
                    <a:defPPr>
                      <a:defRPr lang="ja-JP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9pPr>
                  </a:lstStyle>
                  <a:p>
                    <a:pPr algn="ctr" eaLnBrk="1" hangingPunct="1">
                      <a:spcBef>
                        <a:spcPct val="0"/>
                      </a:spcBef>
                      <a:buFont typeface="Arial" charset="0"/>
                      <a:buNone/>
                    </a:pPr>
                    <a:r>
                      <a:rPr lang="ja-JP" altLang="en-US" sz="800" b="1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住宅</a:t>
                    </a:r>
                  </a:p>
                </xdr:txBody>
              </xdr:sp>
              <xdr:sp macro="" textlink="">
                <xdr:nvSpPr>
                  <xdr:cNvPr id="6" name="テキスト ボックス 31">
                    <a:extLst>
                      <a:ext uri="{FF2B5EF4-FFF2-40B4-BE49-F238E27FC236}">
                        <a16:creationId xmlns:a16="http://schemas.microsoft.com/office/drawing/2014/main" id="{B6AD5565-B80D-4513-AF1A-F06F9288E409}"/>
                      </a:ext>
                    </a:extLst>
                  </xdr:cNvPr>
                  <xdr:cNvSpPr txBox="1">
                    <a:spLocks noChangeArrowheads="1"/>
                  </xdr:cNvSpPr>
                </xdr:nvSpPr>
                <xdr:spPr bwMode="auto">
                  <a:xfrm>
                    <a:off x="6704134" y="332744"/>
                    <a:ext cx="1140222" cy="247988"/>
                  </a:xfrm>
                  <a:prstGeom prst="rect">
                    <a:avLst/>
                  </a:prstGeom>
                  <a:solidFill>
                    <a:srgbClr val="FFFFFF"/>
                  </a:solidFill>
                  <a:ln w="9525">
                    <a:solidFill>
                      <a:schemeClr val="tx1"/>
                    </a:solidFill>
                    <a:miter lim="800000"/>
                    <a:headEnd/>
                    <a:tailEnd/>
                  </a:ln>
                </xdr:spPr>
                <xdr:txBody>
                  <a:bodyPr wrap="square" tIns="0">
                    <a:noAutofit/>
                  </a:bodyPr>
                  <a:lstStyle>
                    <a:defPPr>
                      <a:defRPr lang="ja-JP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9pPr>
                  </a:lstStyle>
                  <a:p>
                    <a:pPr algn="ctr" eaLnBrk="1" hangingPunct="1">
                      <a:spcBef>
                        <a:spcPct val="0"/>
                      </a:spcBef>
                      <a:buFont typeface="Arial" charset="0"/>
                      <a:buNone/>
                    </a:pPr>
                    <a:r>
                      <a:rPr lang="ja-JP" altLang="en-US" sz="800" b="1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非住宅</a:t>
                    </a:r>
                  </a:p>
                </xdr:txBody>
              </xdr:sp>
              <xdr:sp macro="" textlink="">
                <xdr:nvSpPr>
                  <xdr:cNvPr id="7" name="テキスト ボックス 31">
                    <a:extLst>
                      <a:ext uri="{FF2B5EF4-FFF2-40B4-BE49-F238E27FC236}">
                        <a16:creationId xmlns:a16="http://schemas.microsoft.com/office/drawing/2014/main" id="{2B3EDD46-B2B0-4BA8-A715-AA991A4C7811}"/>
                      </a:ext>
                    </a:extLst>
                  </xdr:cNvPr>
                  <xdr:cNvSpPr txBox="1">
                    <a:spLocks noChangeArrowheads="1"/>
                  </xdr:cNvSpPr>
                </xdr:nvSpPr>
                <xdr:spPr bwMode="auto">
                  <a:xfrm>
                    <a:off x="2803100" y="790471"/>
                    <a:ext cx="2465170" cy="37188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square">
                    <a:spAutoFit/>
                  </a:bodyPr>
                  <a:lstStyle>
                    <a:defPPr>
                      <a:defRPr lang="ja-JP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9pPr>
                  </a:lstStyle>
                  <a:p>
                    <a:pPr algn="r" eaLnBrk="1" hangingPunct="1">
                      <a:spcBef>
                        <a:spcPct val="0"/>
                      </a:spcBef>
                      <a:buFont typeface="Arial" charset="0"/>
                      <a:buNone/>
                    </a:pPr>
                    <a:r>
                      <a:rPr lang="ja-JP" altLang="en-US" sz="600" b="1">
                        <a:solidFill>
                          <a:srgbClr val="0070C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（中高層建築物の木造率は１％未満）</a:t>
                    </a:r>
                  </a:p>
                </xdr:txBody>
              </xdr:sp>
              <xdr:sp macro="" textlink="">
                <xdr:nvSpPr>
                  <xdr:cNvPr id="8" name="テキスト ボックス 31">
                    <a:extLst>
                      <a:ext uri="{FF2B5EF4-FFF2-40B4-BE49-F238E27FC236}">
                        <a16:creationId xmlns:a16="http://schemas.microsoft.com/office/drawing/2014/main" id="{042C340F-50DC-47FD-B835-4E945EE63DB8}"/>
                      </a:ext>
                    </a:extLst>
                  </xdr:cNvPr>
                  <xdr:cNvSpPr txBox="1">
                    <a:spLocks noChangeArrowheads="1"/>
                  </xdr:cNvSpPr>
                </xdr:nvSpPr>
                <xdr:spPr bwMode="auto">
                  <a:xfrm>
                    <a:off x="3167596" y="1704983"/>
                    <a:ext cx="2067979" cy="371887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square">
                    <a:spAutoFit/>
                  </a:bodyPr>
                  <a:lstStyle>
                    <a:defPPr>
                      <a:defRPr lang="ja-JP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9pPr>
                  </a:lstStyle>
                  <a:p>
                    <a:pPr eaLnBrk="1" hangingPunct="1">
                      <a:spcBef>
                        <a:spcPct val="0"/>
                      </a:spcBef>
                      <a:buFont typeface="Arial" charset="0"/>
                      <a:buNone/>
                    </a:pPr>
                    <a:r>
                      <a:rPr lang="ja-JP" altLang="en-US" sz="600" b="1">
                        <a:solidFill>
                          <a:srgbClr val="FF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（低層住宅の木造率は</a:t>
                    </a:r>
                    <a:r>
                      <a:rPr lang="en-US" altLang="ja-JP" sz="600" b="1">
                        <a:solidFill>
                          <a:srgbClr val="FF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80</a:t>
                    </a:r>
                    <a:r>
                      <a:rPr lang="ja-JP" altLang="en-US" sz="600" b="1">
                        <a:solidFill>
                          <a:srgbClr val="FF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％超</a:t>
                    </a:r>
                    <a:r>
                      <a:rPr lang="en-US" altLang="ja-JP" sz="600" b="1">
                        <a:solidFill>
                          <a:srgbClr val="FF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)</a:t>
                    </a:r>
                    <a:endParaRPr lang="ja-JP" altLang="en-US" sz="600" b="1">
                      <a:solidFill>
                        <a:srgbClr val="FF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xdr:txBody>
              </xdr:sp>
              <xdr:sp macro="" textlink="">
                <xdr:nvSpPr>
                  <xdr:cNvPr id="9" name="正方形/長方形 8">
                    <a:extLst>
                      <a:ext uri="{FF2B5EF4-FFF2-40B4-BE49-F238E27FC236}">
                        <a16:creationId xmlns:a16="http://schemas.microsoft.com/office/drawing/2014/main" id="{58EAC12D-1DDA-467C-82A4-ABAE40733681}"/>
                      </a:ext>
                    </a:extLst>
                  </xdr:cNvPr>
                  <xdr:cNvSpPr/>
                </xdr:nvSpPr>
                <xdr:spPr bwMode="auto">
                  <a:xfrm>
                    <a:off x="6554431" y="2056955"/>
                    <a:ext cx="1293366" cy="2003282"/>
                  </a:xfrm>
                  <a:prstGeom prst="rect">
                    <a:avLst/>
                  </a:prstGeom>
                  <a:noFill/>
                  <a:ln w="12700">
                    <a:solidFill>
                      <a:srgbClr val="0070C0"/>
                    </a:solidFill>
                    <a:prstDash val="dash"/>
                    <a:miter lim="800000"/>
                    <a:headEnd/>
                    <a:tailEnd/>
                  </a:ln>
                </xdr:spPr>
                <xdr:txBody>
                  <a:bodyPr wrap="square" rtlCol="0" anchor="ctr"/>
                  <a:lstStyle>
                    <a:defPPr>
                      <a:defRPr lang="ja-JP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9pPr>
                  </a:lstStyle>
                  <a:p>
                    <a:pPr algn="ctr">
                      <a:spcBef>
                        <a:spcPct val="20000"/>
                      </a:spcBef>
                    </a:pPr>
                    <a:endParaRPr kumimoji="1" lang="ja-JP" altLang="en-US" sz="600">
                      <a:solidFill>
                        <a:srgbClr val="FF0000"/>
                      </a:solidFill>
                      <a:latin typeface="ＭＳ Ｐゴシック" pitchFamily="50" charset="-128"/>
                    </a:endParaRPr>
                  </a:p>
                </xdr:txBody>
              </xdr:sp>
              <xdr:sp macro="" textlink="">
                <xdr:nvSpPr>
                  <xdr:cNvPr id="10" name="正方形/長方形 9">
                    <a:extLst>
                      <a:ext uri="{FF2B5EF4-FFF2-40B4-BE49-F238E27FC236}">
                        <a16:creationId xmlns:a16="http://schemas.microsoft.com/office/drawing/2014/main" id="{61099513-F739-4C5E-B674-57DB3CE0D162}"/>
                      </a:ext>
                    </a:extLst>
                  </xdr:cNvPr>
                  <xdr:cNvSpPr/>
                </xdr:nvSpPr>
                <xdr:spPr bwMode="auto">
                  <a:xfrm>
                    <a:off x="5137673" y="685072"/>
                    <a:ext cx="2710124" cy="1277916"/>
                  </a:xfrm>
                  <a:prstGeom prst="rect">
                    <a:avLst/>
                  </a:prstGeom>
                  <a:noFill/>
                  <a:ln w="12700">
                    <a:solidFill>
                      <a:srgbClr val="0070C0"/>
                    </a:solidFill>
                    <a:prstDash val="dash"/>
                    <a:miter lim="800000"/>
                    <a:headEnd/>
                    <a:tailEnd/>
                  </a:ln>
                </xdr:spPr>
                <xdr:txBody>
                  <a:bodyPr wrap="square" rtlCol="0" anchor="ctr"/>
                  <a:lstStyle>
                    <a:defPPr>
                      <a:defRPr lang="ja-JP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9pPr>
                  </a:lstStyle>
                  <a:p>
                    <a:pPr algn="ctr">
                      <a:spcBef>
                        <a:spcPct val="20000"/>
                      </a:spcBef>
                    </a:pPr>
                    <a:endParaRPr kumimoji="1" lang="ja-JP" altLang="en-US" sz="600">
                      <a:solidFill>
                        <a:srgbClr val="FF0000"/>
                      </a:solidFill>
                      <a:latin typeface="ＭＳ Ｐゴシック" pitchFamily="50" charset="-128"/>
                    </a:endParaRPr>
                  </a:p>
                </xdr:txBody>
              </xdr:sp>
              <xdr:sp macro="" textlink="">
                <xdr:nvSpPr>
                  <xdr:cNvPr id="11" name="正方形/長方形 10">
                    <a:extLst>
                      <a:ext uri="{FF2B5EF4-FFF2-40B4-BE49-F238E27FC236}">
                        <a16:creationId xmlns:a16="http://schemas.microsoft.com/office/drawing/2014/main" id="{1FAE2453-65F2-4914-BDD5-92D2D4C3649A}"/>
                      </a:ext>
                    </a:extLst>
                  </xdr:cNvPr>
                  <xdr:cNvSpPr/>
                </xdr:nvSpPr>
                <xdr:spPr bwMode="auto">
                  <a:xfrm>
                    <a:off x="3771127" y="2044960"/>
                    <a:ext cx="2249599" cy="1990144"/>
                  </a:xfrm>
                  <a:prstGeom prst="rect">
                    <a:avLst/>
                  </a:prstGeom>
                  <a:noFill/>
                  <a:ln w="12700">
                    <a:solidFill>
                      <a:srgbClr val="FF0000"/>
                    </a:solidFill>
                    <a:prstDash val="dash"/>
                    <a:miter lim="800000"/>
                    <a:headEnd/>
                    <a:tailEnd/>
                  </a:ln>
                </xdr:spPr>
                <xdr:txBody>
                  <a:bodyPr wrap="square" rtlCol="0" anchor="ctr"/>
                  <a:lstStyle>
                    <a:defPPr>
                      <a:defRPr lang="ja-JP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9pPr>
                  </a:lstStyle>
                  <a:p>
                    <a:pPr algn="ctr">
                      <a:spcBef>
                        <a:spcPct val="20000"/>
                      </a:spcBef>
                    </a:pPr>
                    <a:endParaRPr kumimoji="1" lang="ja-JP" altLang="en-US" sz="600">
                      <a:solidFill>
                        <a:srgbClr val="FF0000"/>
                      </a:solidFill>
                      <a:latin typeface="ＭＳ Ｐゴシック" pitchFamily="50" charset="-128"/>
                    </a:endParaRPr>
                  </a:p>
                </xdr:txBody>
              </xdr:sp>
              <xdr:sp macro="" textlink="">
                <xdr:nvSpPr>
                  <xdr:cNvPr id="12" name="テキスト ボックス 4">
                    <a:extLst>
                      <a:ext uri="{FF2B5EF4-FFF2-40B4-BE49-F238E27FC236}">
                        <a16:creationId xmlns:a16="http://schemas.microsoft.com/office/drawing/2014/main" id="{55937DC1-00BD-48D6-BC4E-D7B51A547ED3}"/>
                      </a:ext>
                    </a:extLst>
                  </xdr:cNvPr>
                  <xdr:cNvSpPr txBox="1"/>
                </xdr:nvSpPr>
                <xdr:spPr bwMode="auto">
                  <a:xfrm>
                    <a:off x="7440011" y="2785153"/>
                    <a:ext cx="1584763" cy="565194"/>
                  </a:xfrm>
                  <a:prstGeom prst="rect">
                    <a:avLst/>
                  </a:prstGeom>
                  <a:noFill/>
                  <a:ln w="9525">
                    <a:noFill/>
                    <a:round/>
                    <a:headEnd/>
                    <a:tailEnd/>
                  </a:ln>
                </xdr:spPr>
                <xdr:txBody>
                  <a:bodyPr wrap="square" rtlCol="0">
                    <a:noAutofit/>
                  </a:bodyPr>
                  <a:lstStyle>
                    <a:defPPr>
                      <a:defRPr lang="ja-JP"/>
                    </a:defPPr>
                    <a:lvl1pPr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1pPr>
                    <a:lvl2pPr marL="4572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2pPr>
                    <a:lvl3pPr marL="9144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3pPr>
                    <a:lvl4pPr marL="13716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4pPr>
                    <a:lvl5pPr marL="1828800" algn="l" rtl="0" fontAlgn="base">
                      <a:spcBef>
                        <a:spcPct val="0"/>
                      </a:spcBef>
                      <a:spcAft>
                        <a:spcPct val="0"/>
                      </a:spcAft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900" kern="1200">
                        <a:solidFill>
                          <a:schemeClr val="tx1"/>
                        </a:solidFill>
                        <a:latin typeface="Arial" charset="0"/>
                        <a:ea typeface="ＭＳ Ｐゴシック" charset="-128"/>
                        <a:cs typeface="+mn-cs"/>
                      </a:defRPr>
                    </a:lvl9pPr>
                  </a:lstStyle>
                  <a:p>
                    <a:pPr marL="41275">
                      <a:spcBef>
                        <a:spcPts val="600"/>
                      </a:spcBef>
                    </a:pPr>
                    <a:r>
                      <a:rPr kumimoji="1" lang="en-US" altLang="ja-JP" sz="600" b="1">
                        <a:solidFill>
                          <a:srgbClr val="0070C0"/>
                        </a:solidFill>
                        <a:latin typeface="ＭＳ Ｐゴシック"/>
                      </a:rPr>
                      <a:t>(</a:t>
                    </a:r>
                    <a:r>
                      <a:rPr kumimoji="1" lang="ja-JP" altLang="en-US" sz="600" b="1">
                        <a:solidFill>
                          <a:srgbClr val="0070C0"/>
                        </a:solidFill>
                        <a:latin typeface="ＭＳ Ｐゴシック"/>
                      </a:rPr>
                      <a:t>低層非住宅建築物の木造率は</a:t>
                    </a:r>
                    <a:r>
                      <a:rPr kumimoji="1" lang="en-US" altLang="ja-JP" sz="600" b="1">
                        <a:solidFill>
                          <a:srgbClr val="0070C0"/>
                        </a:solidFill>
                        <a:latin typeface="ＭＳ Ｐゴシック"/>
                      </a:rPr>
                      <a:t>15%</a:t>
                    </a:r>
                    <a:r>
                      <a:rPr kumimoji="1" lang="ja-JP" altLang="en-US" sz="600" b="1">
                        <a:solidFill>
                          <a:srgbClr val="0070C0"/>
                        </a:solidFill>
                        <a:latin typeface="ＭＳ Ｐゴシック"/>
                      </a:rPr>
                      <a:t>程度</a:t>
                    </a:r>
                    <a:r>
                      <a:rPr kumimoji="1" lang="en-US" altLang="ja-JP" sz="600" b="1">
                        <a:solidFill>
                          <a:srgbClr val="0070C0"/>
                        </a:solidFill>
                        <a:latin typeface="ＭＳ Ｐゴシック"/>
                      </a:rPr>
                      <a:t>)</a:t>
                    </a:r>
                    <a:endParaRPr kumimoji="1" lang="ja-JP" altLang="en-US" sz="600" b="1">
                      <a:solidFill>
                        <a:srgbClr val="0070C0"/>
                      </a:solidFill>
                      <a:latin typeface="ＭＳ Ｐゴシック"/>
                    </a:endParaRPr>
                  </a:p>
                </xdr:txBody>
              </xdr:sp>
            </xdr:grpSp>
          </xdr:grpSp>
        </xdr:grpSp>
        <xdr:grpSp>
          <xdr:nvGrpSpPr>
            <xdr:cNvPr id="24" name="グループ化 23">
              <a:extLst>
                <a:ext uri="{FF2B5EF4-FFF2-40B4-BE49-F238E27FC236}">
                  <a16:creationId xmlns:a16="http://schemas.microsoft.com/office/drawing/2014/main" id="{0FD76433-57E5-3EF2-11CE-D540304F8169}"/>
                </a:ext>
              </a:extLst>
            </xdr:cNvPr>
            <xdr:cNvGrpSpPr/>
          </xdr:nvGrpSpPr>
          <xdr:grpSpPr>
            <a:xfrm>
              <a:off x="3698276" y="3336341"/>
              <a:ext cx="1420134" cy="470651"/>
              <a:chOff x="3698276" y="3336341"/>
              <a:chExt cx="1420134" cy="470651"/>
            </a:xfrm>
          </xdr:grpSpPr>
          <xdr:cxnSp macro="">
            <xdr:nvCxnSpPr>
              <xdr:cNvPr id="20" name="直線矢印コネクタ 19">
                <a:extLst>
                  <a:ext uri="{FF2B5EF4-FFF2-40B4-BE49-F238E27FC236}">
                    <a16:creationId xmlns:a16="http://schemas.microsoft.com/office/drawing/2014/main" id="{0BB21F3C-971B-439E-BE60-848AFEAB02ED}"/>
                  </a:ext>
                </a:extLst>
              </xdr:cNvPr>
              <xdr:cNvCxnSpPr>
                <a:cxnSpLocks/>
              </xdr:cNvCxnSpPr>
            </xdr:nvCxnSpPr>
            <xdr:spPr bwMode="auto">
              <a:xfrm flipV="1">
                <a:off x="4806889" y="3336341"/>
                <a:ext cx="0" cy="300144"/>
              </a:xfrm>
              <a:prstGeom prst="straightConnector1">
                <a:avLst/>
              </a:prstGeom>
              <a:ln w="15875">
                <a:solidFill>
                  <a:srgbClr val="FF9900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" name="テキスト ボックス 42">
                <a:extLst>
                  <a:ext uri="{FF2B5EF4-FFF2-40B4-BE49-F238E27FC236}">
                    <a16:creationId xmlns:a16="http://schemas.microsoft.com/office/drawing/2014/main" id="{0434EC1F-C0C0-45FF-A857-42FF5E2AFA1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698276" y="3570522"/>
                <a:ext cx="625176" cy="236470"/>
              </a:xfrm>
              <a:prstGeom prst="rect">
                <a:avLst/>
              </a:prstGeom>
              <a:solidFill>
                <a:schemeClr val="bg2">
                  <a:lumMod val="9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prstDash val="dash"/>
                    <a:round/>
                    <a:headEnd/>
                    <a:tailEnd/>
                  </a14:hiddenLine>
                </a:ext>
              </a:extLst>
            </xdr:spPr>
            <xdr:txBody>
              <a:bodyPr wrap="square" lIns="36000" tIns="36000" rIns="36000" bIns="36000" anchor="ctr"/>
              <a:lstStyle>
                <a:defPPr>
                  <a:defRPr lang="ja-JP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5pPr>
                <a:lvl6pPr marL="2286000" algn="l" defTabSz="914400" rtl="0" eaLnBrk="1" latinLnBrk="0" hangingPunct="1"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6pPr>
                <a:lvl7pPr marL="2743200" algn="l" defTabSz="914400" rtl="0" eaLnBrk="1" latinLnBrk="0" hangingPunct="1"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7pPr>
                <a:lvl8pPr marL="3200400" algn="l" defTabSz="914400" rtl="0" eaLnBrk="1" latinLnBrk="0" hangingPunct="1"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8pPr>
                <a:lvl9pPr marL="3657600" algn="l" defTabSz="914400" rtl="0" eaLnBrk="1" latinLnBrk="0" hangingPunct="1"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9pPr>
              </a:lstStyle>
              <a:p>
                <a:pPr algn="ctr" eaLnBrk="1" hangingPunct="1">
                  <a:spcBef>
                    <a:spcPct val="0"/>
                  </a:spcBef>
                  <a:buFontTx/>
                  <a:buNone/>
                </a:pPr>
                <a:r>
                  <a:rPr lang="ja-JP" altLang="en-US" sz="600" b="1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非木造</a:t>
                </a:r>
                <a:endParaRPr lang="en-US" altLang="ja-JP" sz="600" b="1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xdr:txBody>
          </xdr:sp>
          <xdr:sp macro="" textlink="">
            <xdr:nvSpPr>
              <xdr:cNvPr id="14" name="テキスト ボックス 43">
                <a:extLst>
                  <a:ext uri="{FF2B5EF4-FFF2-40B4-BE49-F238E27FC236}">
                    <a16:creationId xmlns:a16="http://schemas.microsoft.com/office/drawing/2014/main" id="{12824A07-DC2D-4652-A72C-E0AC002A7EC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495366" y="3570522"/>
                <a:ext cx="623044" cy="235139"/>
              </a:xfrm>
              <a:prstGeom prst="rect">
                <a:avLst/>
              </a:prstGeom>
              <a:solidFill>
                <a:srgbClr val="FF99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prstDash val="dash"/>
                    <a:round/>
                    <a:headEnd/>
                    <a:tailEnd/>
                  </a14:hiddenLine>
                </a:ext>
              </a:extLst>
            </xdr:spPr>
            <xdr:txBody>
              <a:bodyPr wrap="square" lIns="36000" tIns="36000" rIns="36000" bIns="36000" anchor="ctr"/>
              <a:lstStyle>
                <a:defPPr>
                  <a:defRPr lang="ja-JP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5pPr>
                <a:lvl6pPr marL="2286000" algn="l" defTabSz="914400" rtl="0" eaLnBrk="1" latinLnBrk="0" hangingPunct="1"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6pPr>
                <a:lvl7pPr marL="2743200" algn="l" defTabSz="914400" rtl="0" eaLnBrk="1" latinLnBrk="0" hangingPunct="1"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7pPr>
                <a:lvl8pPr marL="3200400" algn="l" defTabSz="914400" rtl="0" eaLnBrk="1" latinLnBrk="0" hangingPunct="1"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8pPr>
                <a:lvl9pPr marL="3657600" algn="l" defTabSz="914400" rtl="0" eaLnBrk="1" latinLnBrk="0" hangingPunct="1">
                  <a:defRPr kumimoji="1" sz="900" kern="1200">
                    <a:solidFill>
                      <a:schemeClr val="tx1"/>
                    </a:solidFill>
                    <a:latin typeface="Arial" charset="0"/>
                    <a:ea typeface="ＭＳ Ｐゴシック" charset="-128"/>
                    <a:cs typeface="+mn-cs"/>
                  </a:defRPr>
                </a:lvl9pPr>
              </a:lstStyle>
              <a:p>
                <a:pPr algn="ctr" eaLnBrk="1" hangingPunct="1">
                  <a:spcBef>
                    <a:spcPct val="0"/>
                  </a:spcBef>
                  <a:buFontTx/>
                  <a:buNone/>
                </a:pPr>
                <a:r>
                  <a:rPr lang="ja-JP" altLang="en-US" sz="600" b="1">
                    <a:solidFill>
                      <a:srgbClr val="C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木造</a:t>
                </a:r>
                <a:endParaRPr lang="en-US" altLang="ja-JP" sz="600" b="1">
                  <a:solidFill>
                    <a:srgbClr val="C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xdr:txBody>
          </xdr:sp>
          <xdr:cxnSp macro="">
            <xdr:nvCxnSpPr>
              <xdr:cNvPr id="17" name="直線矢印コネクタ 16">
                <a:extLst>
                  <a:ext uri="{FF2B5EF4-FFF2-40B4-BE49-F238E27FC236}">
                    <a16:creationId xmlns:a16="http://schemas.microsoft.com/office/drawing/2014/main" id="{7F0FCEB7-B81D-49BF-BEF4-CF716EEDEFEF}"/>
                  </a:ext>
                </a:extLst>
              </xdr:cNvPr>
              <xdr:cNvCxnSpPr>
                <a:cxnSpLocks/>
              </xdr:cNvCxnSpPr>
            </xdr:nvCxnSpPr>
            <xdr:spPr bwMode="auto">
              <a:xfrm flipV="1">
                <a:off x="3903569" y="3336341"/>
                <a:ext cx="0" cy="275802"/>
              </a:xfrm>
              <a:prstGeom prst="straightConnector1">
                <a:avLst/>
              </a:prstGeom>
              <a:ln w="15875">
                <a:solidFill>
                  <a:srgbClr val="BFBFBF"/>
                </a:solidFill>
                <a:tailEnd type="triangle" w="sm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27" name="テキスト ボックス 31">
            <a:extLst>
              <a:ext uri="{FF2B5EF4-FFF2-40B4-BE49-F238E27FC236}">
                <a16:creationId xmlns:a16="http://schemas.microsoft.com/office/drawing/2014/main" id="{4A08513D-FFED-4826-912A-519E629AEF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85071" y="160324"/>
            <a:ext cx="1465122" cy="2098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>
            <a:no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 algn="ctr" eaLnBrk="1" hangingPunct="1">
              <a:spcBef>
                <a:spcPct val="0"/>
              </a:spcBef>
              <a:buFont typeface="Arial" charset="0"/>
              <a:buNone/>
            </a:pPr>
            <a:r>
              <a:rPr lang="ja-JP" altLang="en-US" sz="700" b="1">
                <a:solidFill>
                  <a:srgbClr val="00B05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（建築物全体の木造率は</a:t>
            </a:r>
            <a:r>
              <a:rPr lang="en-US" altLang="ja-JP" sz="700" b="1">
                <a:solidFill>
                  <a:srgbClr val="00B05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47.1</a:t>
            </a:r>
            <a:r>
              <a:rPr lang="ja-JP" altLang="en-US" sz="700" b="1">
                <a:solidFill>
                  <a:srgbClr val="00B05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％）</a:t>
            </a:r>
          </a:p>
        </xdr:txBody>
      </xdr:sp>
      <xdr:sp macro="" textlink="">
        <xdr:nvSpPr>
          <xdr:cNvPr id="28" name="右中かっこ 27">
            <a:extLst>
              <a:ext uri="{FF2B5EF4-FFF2-40B4-BE49-F238E27FC236}">
                <a16:creationId xmlns:a16="http://schemas.microsoft.com/office/drawing/2014/main" id="{409BCDEF-8F3F-45D5-AE80-7FF1AB361F9C}"/>
              </a:ext>
            </a:extLst>
          </xdr:cNvPr>
          <xdr:cNvSpPr/>
        </xdr:nvSpPr>
        <xdr:spPr>
          <a:xfrm>
            <a:off x="6595232" y="984830"/>
            <a:ext cx="144342" cy="433931"/>
          </a:xfrm>
          <a:prstGeom prst="rightBrace">
            <a:avLst/>
          </a:prstGeom>
          <a:ln w="12700">
            <a:solidFill>
              <a:srgbClr val="0070C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9" name="テキスト ボックス 4">
            <a:extLst>
              <a:ext uri="{FF2B5EF4-FFF2-40B4-BE49-F238E27FC236}">
                <a16:creationId xmlns:a16="http://schemas.microsoft.com/office/drawing/2014/main" id="{F67220DE-803B-48EA-BB08-FF968E96A3D0}"/>
              </a:ext>
            </a:extLst>
          </xdr:cNvPr>
          <xdr:cNvSpPr txBox="1"/>
        </xdr:nvSpPr>
        <xdr:spPr bwMode="auto">
          <a:xfrm>
            <a:off x="6675958" y="1029303"/>
            <a:ext cx="759118" cy="396808"/>
          </a:xfrm>
          <a:prstGeom prst="rect">
            <a:avLst/>
          </a:prstGeom>
          <a:noFill/>
          <a:ln w="9525">
            <a:noFill/>
            <a:round/>
            <a:headEnd/>
            <a:tailEnd/>
          </a:ln>
        </xdr:spPr>
        <xdr:txBody>
          <a:bodyPr wrap="square" lIns="0" rIns="0" rtlCol="0">
            <a:no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charset="0"/>
                <a:ea typeface="ＭＳ Ｐゴシック" charset="-128"/>
                <a:cs typeface="+mn-cs"/>
              </a:defRPr>
            </a:lvl9pPr>
          </a:lstStyle>
          <a:p>
            <a:pPr marL="41275" algn="ctr">
              <a:spcBef>
                <a:spcPts val="600"/>
              </a:spcBef>
            </a:pPr>
            <a:r>
              <a:rPr kumimoji="1" lang="ja-JP" altLang="en-US" sz="700" b="1">
                <a:solidFill>
                  <a:srgbClr val="0070C0"/>
                </a:solidFill>
                <a:latin typeface="ＭＳ Ｐゴシック"/>
              </a:rPr>
              <a:t>低層住宅を除いた木造率</a:t>
            </a:r>
            <a:r>
              <a:rPr kumimoji="1" lang="en-US" altLang="ja-JP" sz="700" b="1">
                <a:solidFill>
                  <a:srgbClr val="0070C0"/>
                </a:solidFill>
                <a:latin typeface="ＭＳ Ｐゴシック"/>
              </a:rPr>
              <a:t>6.6%</a:t>
            </a:r>
            <a:endParaRPr kumimoji="1" lang="ja-JP" altLang="en-US" sz="700" b="1">
              <a:solidFill>
                <a:srgbClr val="0070C0"/>
              </a:solidFill>
              <a:latin typeface="ＭＳ Ｐゴシック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0.47153</cdr:x>
      <cdr:y>0.91098</cdr:y>
    </cdr:from>
    <cdr:to>
      <cdr:x>0.80614</cdr:x>
      <cdr:y>0.98808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AD77021-0CA8-4818-8F21-6B087B1FCAC5}"/>
            </a:ext>
          </a:extLst>
        </cdr:cNvPr>
        <cdr:cNvSpPr txBox="1"/>
      </cdr:nvSpPr>
      <cdr:spPr>
        <a:xfrm xmlns:a="http://schemas.openxmlformats.org/drawingml/2006/main">
          <a:off x="671126" y="2032467"/>
          <a:ext cx="476250" cy="1720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600" dirty="0">
              <a:solidFill>
                <a:prstClr val="black"/>
              </a:solidFill>
              <a:latin typeface="ＭＳ Ｐゴシック" panose="020B0600070205080204" pitchFamily="50" charset="-128"/>
            </a:rPr>
            <a:t>（千</a:t>
          </a:r>
          <a:r>
            <a:rPr lang="en-US" altLang="ja-JP" sz="600" dirty="0">
              <a:solidFill>
                <a:prstClr val="black"/>
              </a:solidFill>
              <a:latin typeface="ＭＳ Ｐゴシック" panose="020B0600070205080204" pitchFamily="50" charset="-128"/>
            </a:rPr>
            <a:t>m</a:t>
          </a:r>
          <a:r>
            <a:rPr lang="en-US" altLang="ja-JP" sz="600" baseline="30000" dirty="0">
              <a:solidFill>
                <a:prstClr val="black"/>
              </a:solidFill>
              <a:latin typeface="ＭＳ Ｐゴシック" panose="020B0600070205080204" pitchFamily="50" charset="-128"/>
            </a:rPr>
            <a:t>2</a:t>
          </a:r>
          <a:r>
            <a:rPr lang="ja-JP" altLang="en-US" sz="600" baseline="0" dirty="0">
              <a:solidFill>
                <a:prstClr val="black"/>
              </a:solidFill>
              <a:latin typeface="ＭＳ Ｐゴシック" panose="020B0600070205080204" pitchFamily="50" charset="-128"/>
            </a:rPr>
            <a:t>）</a:t>
          </a:r>
          <a:endParaRPr lang="ja-JP" altLang="en-US" sz="600" dirty="0">
            <a:solidFill>
              <a:prstClr val="black"/>
            </a:solidFill>
            <a:latin typeface="ＭＳ Ｐゴシック" panose="020B0600070205080204" pitchFamily="50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0.06581</cdr:x>
      <cdr:y>0.91694</cdr:y>
    </cdr:from>
    <cdr:to>
      <cdr:x>0.31602</cdr:x>
      <cdr:y>0.99404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AD77021-0CA8-4818-8F21-6B087B1FCAC5}"/>
            </a:ext>
          </a:extLst>
        </cdr:cNvPr>
        <cdr:cNvSpPr txBox="1"/>
      </cdr:nvSpPr>
      <cdr:spPr>
        <a:xfrm xmlns:a="http://schemas.openxmlformats.org/drawingml/2006/main">
          <a:off x="193906" y="2931659"/>
          <a:ext cx="737218" cy="246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900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600" dirty="0">
              <a:solidFill>
                <a:prstClr val="black"/>
              </a:solidFill>
              <a:latin typeface="ＭＳ Ｐゴシック" panose="020B0600070205080204" pitchFamily="50" charset="-128"/>
            </a:rPr>
            <a:t>（千</a:t>
          </a:r>
          <a:r>
            <a:rPr lang="en-US" altLang="ja-JP" sz="600" dirty="0">
              <a:solidFill>
                <a:prstClr val="black"/>
              </a:solidFill>
              <a:latin typeface="ＭＳ Ｐゴシック" panose="020B0600070205080204" pitchFamily="50" charset="-128"/>
            </a:rPr>
            <a:t>m</a:t>
          </a:r>
          <a:r>
            <a:rPr lang="en-US" altLang="ja-JP" sz="600" baseline="30000" dirty="0">
              <a:solidFill>
                <a:prstClr val="black"/>
              </a:solidFill>
              <a:latin typeface="ＭＳ Ｐゴシック" panose="020B0600070205080204" pitchFamily="50" charset="-128"/>
            </a:rPr>
            <a:t>2</a:t>
          </a:r>
          <a:r>
            <a:rPr lang="ja-JP" altLang="en-US" sz="600" baseline="0" dirty="0">
              <a:solidFill>
                <a:prstClr val="black"/>
              </a:solidFill>
              <a:latin typeface="ＭＳ Ｐゴシック" panose="020B0600070205080204" pitchFamily="50" charset="-128"/>
            </a:rPr>
            <a:t>）</a:t>
          </a:r>
          <a:endParaRPr lang="ja-JP" altLang="en-US" sz="600" dirty="0">
            <a:solidFill>
              <a:prstClr val="black"/>
            </a:solidFill>
            <a:latin typeface="ＭＳ Ｐゴシック" panose="020B0600070205080204" pitchFamily="50" charset="-128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458244</xdr:colOff>
      <xdr:row>1</xdr:row>
      <xdr:rowOff>413620</xdr:rowOff>
    </xdr:from>
    <xdr:to>
      <xdr:col>21</xdr:col>
      <xdr:colOff>595044</xdr:colOff>
      <xdr:row>9</xdr:row>
      <xdr:rowOff>80245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B96C4F4-8817-400A-93A6-C577B517A0F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0.89297</cdr:x>
      <cdr:y>0.89497</cdr:y>
    </cdr:from>
    <cdr:to>
      <cdr:x>0.99008</cdr:x>
      <cdr:y>0.96644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BC3935C-CFB1-6F33-B7AC-113ADC3ACECC}"/>
            </a:ext>
          </a:extLst>
        </cdr:cNvPr>
        <cdr:cNvSpPr txBox="1"/>
      </cdr:nvSpPr>
      <cdr:spPr>
        <a:xfrm xmlns:a="http://schemas.openxmlformats.org/drawingml/2006/main">
          <a:off x="2571749" y="3025472"/>
          <a:ext cx="279675" cy="2415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72000" tIns="36000" rIns="0" bIns="36000" rtlCol="0"/>
        <a:lstStyle xmlns:a="http://schemas.openxmlformats.org/drawingml/2006/main"/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0.03282</cdr:x>
      <cdr:y>0.09063</cdr:y>
    </cdr:from>
    <cdr:to>
      <cdr:x>0.19477</cdr:x>
      <cdr:y>0.17323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519C968-F27B-A069-103A-D1AE04D9D279}"/>
            </a:ext>
          </a:extLst>
        </cdr:cNvPr>
        <cdr:cNvSpPr txBox="1"/>
      </cdr:nvSpPr>
      <cdr:spPr>
        <a:xfrm xmlns:a="http://schemas.openxmlformats.org/drawingml/2006/main">
          <a:off x="94521" y="207180"/>
          <a:ext cx="466409" cy="188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千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0.87974</cdr:x>
      <cdr:y>0.09913</cdr:y>
    </cdr:from>
    <cdr:to>
      <cdr:x>1</cdr:x>
      <cdr:y>0.17722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5824E6F-B610-9EE0-48F0-85F85DCC8C44}"/>
            </a:ext>
          </a:extLst>
        </cdr:cNvPr>
        <cdr:cNvSpPr txBox="1"/>
      </cdr:nvSpPr>
      <cdr:spPr>
        <a:xfrm xmlns:a="http://schemas.openxmlformats.org/drawingml/2006/main">
          <a:off x="2533651" y="226604"/>
          <a:ext cx="346349" cy="1785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％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2413b00401.xls" TargetMode="External"/><Relationship Id="rId1" Type="http://schemas.openxmlformats.org/officeDocument/2006/relationships/externalLinkPath" Target="file:///C:\Users\&#24066;&#24029;&#38534;&#21490;(ICHIKAWATakafum\Downloads\2413b0040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313b00401.xls" TargetMode="External"/><Relationship Id="rId1" Type="http://schemas.openxmlformats.org/officeDocument/2006/relationships/externalLinkPath" Target="file:///C:\Users\&#24066;&#24029;&#38534;&#21490;(ICHIKAWATakafum\Downloads\313b00401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413b00401%20(1).xls" TargetMode="External"/><Relationship Id="rId1" Type="http://schemas.openxmlformats.org/officeDocument/2006/relationships/externalLinkPath" Target="file:///C:\Users\&#24066;&#24029;&#38534;&#21490;(ICHIKAWATakafum\Downloads\413b00401%20(1)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513b00401.xls" TargetMode="External"/><Relationship Id="rId1" Type="http://schemas.openxmlformats.org/officeDocument/2006/relationships/externalLinkPath" Target="file:///C:\Users\&#24066;&#24029;&#38534;&#21490;(ICHIKAWATakafum\Downloads\513b0040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2513b00401.xls" TargetMode="External"/><Relationship Id="rId1" Type="http://schemas.openxmlformats.org/officeDocument/2006/relationships/externalLinkPath" Target="file:///C:\Users\&#24066;&#24029;&#38534;&#21490;(ICHIKAWATakafum\Downloads\2513b00401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2613b00401.xls" TargetMode="External"/><Relationship Id="rId1" Type="http://schemas.openxmlformats.org/officeDocument/2006/relationships/externalLinkPath" Target="file:///C:\Users\&#24066;&#24029;&#38534;&#21490;(ICHIKAWATakafum\Downloads\2613b00401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2713b00401.xls" TargetMode="External"/><Relationship Id="rId1" Type="http://schemas.openxmlformats.org/officeDocument/2006/relationships/externalLinkPath" Target="file:///C:\Users\&#24066;&#24029;&#38534;&#21490;(ICHIKAWATakafum\Downloads\2713b00401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2813b00401.xls" TargetMode="External"/><Relationship Id="rId1" Type="http://schemas.openxmlformats.org/officeDocument/2006/relationships/externalLinkPath" Target="file:///C:\Users\&#24066;&#24029;&#38534;&#21490;(ICHIKAWATakafum\Downloads\2813b00401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2913b00401.xls" TargetMode="External"/><Relationship Id="rId1" Type="http://schemas.openxmlformats.org/officeDocument/2006/relationships/externalLinkPath" Target="file:///C:\Users\&#24066;&#24029;&#38534;&#21490;(ICHIKAWATakafum\Downloads\2913b00401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3013b00401.xls" TargetMode="External"/><Relationship Id="rId1" Type="http://schemas.openxmlformats.org/officeDocument/2006/relationships/externalLinkPath" Target="file:///C:\Users\&#24066;&#24029;&#38534;&#21490;(ICHIKAWATakafum\Downloads\3013b00401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113b00401.xls" TargetMode="External"/><Relationship Id="rId1" Type="http://schemas.openxmlformats.org/officeDocument/2006/relationships/externalLinkPath" Target="file:///C:\Users\&#24066;&#24029;&#38534;&#21490;(ICHIKAWATakafum\Downloads\113b00401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4066;&#24029;&#38534;&#21490;(ICHIKAWATakafum\Downloads\213b00401.xls" TargetMode="External"/><Relationship Id="rId1" Type="http://schemas.openxmlformats.org/officeDocument/2006/relationships/externalLinkPath" Target="file:///C:\Users\&#24066;&#24029;&#38534;&#21490;(ICHIKAWATakafum\Downloads\213b004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72170944</v>
          </cell>
          <cell r="L10">
            <v>46393270</v>
          </cell>
        </row>
        <row r="11">
          <cell r="I11">
            <v>895958</v>
          </cell>
          <cell r="L11">
            <v>256171</v>
          </cell>
        </row>
        <row r="12">
          <cell r="I12">
            <v>3672134</v>
          </cell>
          <cell r="L12">
            <v>599628</v>
          </cell>
        </row>
        <row r="13">
          <cell r="I13">
            <v>1122663</v>
          </cell>
          <cell r="L13">
            <v>333480</v>
          </cell>
        </row>
        <row r="14">
          <cell r="I14">
            <v>503173</v>
          </cell>
          <cell r="L14">
            <v>122415</v>
          </cell>
        </row>
        <row r="15">
          <cell r="I15">
            <v>3521225</v>
          </cell>
          <cell r="L15">
            <v>72706</v>
          </cell>
        </row>
        <row r="16">
          <cell r="I16">
            <v>272409</v>
          </cell>
          <cell r="L16">
            <v>18571</v>
          </cell>
        </row>
        <row r="17">
          <cell r="I17">
            <v>240280</v>
          </cell>
          <cell r="L17">
            <v>13657</v>
          </cell>
        </row>
        <row r="18">
          <cell r="I18">
            <v>3250177</v>
          </cell>
          <cell r="L18">
            <v>16461</v>
          </cell>
        </row>
        <row r="19">
          <cell r="I19">
            <v>6973751</v>
          </cell>
          <cell r="L19">
            <v>205240</v>
          </cell>
        </row>
        <row r="20">
          <cell r="I20">
            <v>512776</v>
          </cell>
          <cell r="L20">
            <v>5163</v>
          </cell>
        </row>
        <row r="21">
          <cell r="I21">
            <v>1924023</v>
          </cell>
          <cell r="L21">
            <v>82095</v>
          </cell>
        </row>
        <row r="22">
          <cell r="I22">
            <v>939005</v>
          </cell>
          <cell r="L22">
            <v>243162</v>
          </cell>
        </row>
        <row r="23">
          <cell r="I23">
            <v>1840039</v>
          </cell>
          <cell r="L23">
            <v>161380</v>
          </cell>
        </row>
        <row r="24">
          <cell r="I24">
            <v>6553073</v>
          </cell>
          <cell r="L24">
            <v>992912</v>
          </cell>
        </row>
        <row r="25">
          <cell r="I25">
            <v>2860289</v>
          </cell>
          <cell r="L25">
            <v>297300</v>
          </cell>
        </row>
        <row r="26">
          <cell r="I26">
            <v>1111217</v>
          </cell>
          <cell r="L26">
            <v>68545</v>
          </cell>
        </row>
        <row r="27">
          <cell r="I27">
            <v>1009697</v>
          </cell>
          <cell r="L27">
            <v>179050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66826482</v>
          </cell>
          <cell r="L10">
            <v>47070897</v>
          </cell>
        </row>
        <row r="11">
          <cell r="I11">
            <v>653896</v>
          </cell>
          <cell r="L11">
            <v>237927</v>
          </cell>
        </row>
        <row r="12">
          <cell r="I12">
            <v>3218869</v>
          </cell>
          <cell r="L12">
            <v>466420</v>
          </cell>
        </row>
        <row r="13">
          <cell r="I13">
            <v>1396596</v>
          </cell>
          <cell r="L13">
            <v>379286</v>
          </cell>
        </row>
        <row r="14">
          <cell r="I14">
            <v>809920</v>
          </cell>
          <cell r="L14">
            <v>187065</v>
          </cell>
        </row>
        <row r="15">
          <cell r="I15">
            <v>4024881</v>
          </cell>
          <cell r="L15">
            <v>109572</v>
          </cell>
        </row>
        <row r="16">
          <cell r="I16">
            <v>365037</v>
          </cell>
          <cell r="L16">
            <v>30973</v>
          </cell>
        </row>
        <row r="17">
          <cell r="I17">
            <v>223818</v>
          </cell>
          <cell r="L17">
            <v>12444</v>
          </cell>
        </row>
        <row r="18">
          <cell r="I18">
            <v>8549432</v>
          </cell>
          <cell r="L18">
            <v>35556</v>
          </cell>
        </row>
        <row r="19">
          <cell r="I19">
            <v>4876096</v>
          </cell>
          <cell r="L19">
            <v>165119</v>
          </cell>
        </row>
        <row r="20">
          <cell r="I20">
            <v>456405</v>
          </cell>
          <cell r="L20">
            <v>8249</v>
          </cell>
        </row>
        <row r="21">
          <cell r="I21">
            <v>3399194</v>
          </cell>
          <cell r="L21">
            <v>88291</v>
          </cell>
        </row>
        <row r="22">
          <cell r="I22">
            <v>1771327</v>
          </cell>
          <cell r="L22">
            <v>217170</v>
          </cell>
        </row>
        <row r="23">
          <cell r="I23">
            <v>1287466</v>
          </cell>
          <cell r="L23">
            <v>126284</v>
          </cell>
        </row>
        <row r="24">
          <cell r="I24">
            <v>3864508</v>
          </cell>
          <cell r="L24">
            <v>957234</v>
          </cell>
        </row>
        <row r="25">
          <cell r="I25">
            <v>2433995</v>
          </cell>
          <cell r="L25">
            <v>312964</v>
          </cell>
        </row>
        <row r="26">
          <cell r="I26">
            <v>1040644</v>
          </cell>
          <cell r="L26">
            <v>56656</v>
          </cell>
        </row>
        <row r="27">
          <cell r="I27">
            <v>667515</v>
          </cell>
          <cell r="L27">
            <v>117610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64687104</v>
          </cell>
          <cell r="L10">
            <v>43865293</v>
          </cell>
        </row>
        <row r="11">
          <cell r="I11">
            <v>635235</v>
          </cell>
          <cell r="L11">
            <v>249102</v>
          </cell>
        </row>
        <row r="12">
          <cell r="I12">
            <v>4048288</v>
          </cell>
          <cell r="L12">
            <v>425784</v>
          </cell>
        </row>
        <row r="13">
          <cell r="I13">
            <v>930065</v>
          </cell>
          <cell r="L13">
            <v>257032</v>
          </cell>
        </row>
        <row r="14">
          <cell r="I14">
            <v>707839</v>
          </cell>
          <cell r="L14">
            <v>202063</v>
          </cell>
        </row>
        <row r="15">
          <cell r="I15">
            <v>4993369</v>
          </cell>
          <cell r="L15">
            <v>122405</v>
          </cell>
        </row>
        <row r="16">
          <cell r="I16">
            <v>340741</v>
          </cell>
          <cell r="L16">
            <v>29963</v>
          </cell>
        </row>
        <row r="17">
          <cell r="I17">
            <v>393055</v>
          </cell>
          <cell r="L17">
            <v>13475</v>
          </cell>
        </row>
        <row r="18">
          <cell r="I18">
            <v>9838890</v>
          </cell>
          <cell r="L18">
            <v>23245</v>
          </cell>
        </row>
        <row r="19">
          <cell r="I19">
            <v>4858986</v>
          </cell>
          <cell r="L19">
            <v>188038</v>
          </cell>
        </row>
        <row r="20">
          <cell r="I20">
            <v>298498</v>
          </cell>
          <cell r="L20">
            <v>11539</v>
          </cell>
        </row>
        <row r="21">
          <cell r="I21">
            <v>1576118</v>
          </cell>
          <cell r="L21">
            <v>96894</v>
          </cell>
        </row>
        <row r="22">
          <cell r="I22">
            <v>1560858</v>
          </cell>
          <cell r="L22">
            <v>310305</v>
          </cell>
        </row>
        <row r="23">
          <cell r="I23">
            <v>1387081</v>
          </cell>
          <cell r="L23">
            <v>108147</v>
          </cell>
        </row>
        <row r="24">
          <cell r="I24">
            <v>3758974</v>
          </cell>
          <cell r="L24">
            <v>927014</v>
          </cell>
        </row>
        <row r="25">
          <cell r="I25">
            <v>2385232</v>
          </cell>
          <cell r="L25">
            <v>321360</v>
          </cell>
        </row>
        <row r="26">
          <cell r="I26">
            <v>864456</v>
          </cell>
          <cell r="L26">
            <v>45229</v>
          </cell>
        </row>
        <row r="27">
          <cell r="I27">
            <v>804237</v>
          </cell>
          <cell r="L27">
            <v>142832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60111720</v>
          </cell>
          <cell r="L10">
            <v>40281811</v>
          </cell>
        </row>
        <row r="11">
          <cell r="I11">
            <v>560627</v>
          </cell>
          <cell r="L11">
            <v>250024</v>
          </cell>
        </row>
        <row r="12">
          <cell r="I12">
            <v>4557352</v>
          </cell>
          <cell r="L12">
            <v>412570</v>
          </cell>
        </row>
        <row r="13">
          <cell r="I13">
            <v>573189</v>
          </cell>
          <cell r="L13">
            <v>152837</v>
          </cell>
        </row>
        <row r="14">
          <cell r="I14">
            <v>745124</v>
          </cell>
          <cell r="L14">
            <v>175104</v>
          </cell>
        </row>
        <row r="15">
          <cell r="I15">
            <v>4211171</v>
          </cell>
          <cell r="L15">
            <v>119646</v>
          </cell>
        </row>
        <row r="16">
          <cell r="I16">
            <v>324654</v>
          </cell>
          <cell r="L16">
            <v>43456</v>
          </cell>
        </row>
        <row r="17">
          <cell r="I17">
            <v>370956</v>
          </cell>
          <cell r="L17">
            <v>8198</v>
          </cell>
        </row>
        <row r="18">
          <cell r="I18">
            <v>9056467</v>
          </cell>
          <cell r="L18">
            <v>25577</v>
          </cell>
        </row>
        <row r="19">
          <cell r="I19">
            <v>4374287</v>
          </cell>
          <cell r="L19">
            <v>178049</v>
          </cell>
        </row>
        <row r="20">
          <cell r="I20">
            <v>385652</v>
          </cell>
          <cell r="L20">
            <v>11008</v>
          </cell>
        </row>
        <row r="21">
          <cell r="I21">
            <v>1248553</v>
          </cell>
          <cell r="L21">
            <v>82826</v>
          </cell>
        </row>
        <row r="22">
          <cell r="I22">
            <v>1923531</v>
          </cell>
          <cell r="L22">
            <v>310505</v>
          </cell>
        </row>
        <row r="23">
          <cell r="I23">
            <v>1090207</v>
          </cell>
          <cell r="L23">
            <v>112983</v>
          </cell>
        </row>
        <row r="24">
          <cell r="I24">
            <v>3490623</v>
          </cell>
          <cell r="L24">
            <v>937071</v>
          </cell>
        </row>
        <row r="25">
          <cell r="I25">
            <v>2913931</v>
          </cell>
          <cell r="L25">
            <v>425528</v>
          </cell>
        </row>
        <row r="26">
          <cell r="I26">
            <v>980066</v>
          </cell>
          <cell r="L26">
            <v>38346</v>
          </cell>
        </row>
        <row r="27">
          <cell r="I27">
            <v>894027</v>
          </cell>
          <cell r="L27">
            <v>165379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80728328</v>
          </cell>
          <cell r="L10">
            <v>52913906</v>
          </cell>
        </row>
        <row r="11">
          <cell r="I11">
            <v>845261</v>
          </cell>
          <cell r="L11">
            <v>236983</v>
          </cell>
        </row>
        <row r="12">
          <cell r="I12">
            <v>4133529</v>
          </cell>
          <cell r="L12">
            <v>652162</v>
          </cell>
        </row>
        <row r="13">
          <cell r="I13">
            <v>1066226</v>
          </cell>
          <cell r="L13">
            <v>296380</v>
          </cell>
        </row>
        <row r="14">
          <cell r="I14">
            <v>618960</v>
          </cell>
          <cell r="L14">
            <v>124059</v>
          </cell>
        </row>
        <row r="15">
          <cell r="I15">
            <v>3735128</v>
          </cell>
          <cell r="L15">
            <v>92961</v>
          </cell>
        </row>
        <row r="16">
          <cell r="I16">
            <v>271553</v>
          </cell>
          <cell r="L16">
            <v>25051</v>
          </cell>
        </row>
        <row r="17">
          <cell r="I17">
            <v>221605</v>
          </cell>
          <cell r="L17">
            <v>11116</v>
          </cell>
        </row>
        <row r="18">
          <cell r="I18">
            <v>3317779</v>
          </cell>
          <cell r="L18">
            <v>19313</v>
          </cell>
        </row>
        <row r="19">
          <cell r="I19">
            <v>9179926</v>
          </cell>
          <cell r="L19">
            <v>198213</v>
          </cell>
        </row>
        <row r="20">
          <cell r="I20">
            <v>635534</v>
          </cell>
          <cell r="L20">
            <v>12018</v>
          </cell>
        </row>
        <row r="21">
          <cell r="I21">
            <v>1927124</v>
          </cell>
          <cell r="L21">
            <v>87210</v>
          </cell>
        </row>
        <row r="22">
          <cell r="I22">
            <v>1144784</v>
          </cell>
          <cell r="L22">
            <v>247733</v>
          </cell>
        </row>
        <row r="23">
          <cell r="I23">
            <v>2219634</v>
          </cell>
          <cell r="L23">
            <v>138804</v>
          </cell>
        </row>
        <row r="24">
          <cell r="I24">
            <v>7736383</v>
          </cell>
          <cell r="L24">
            <v>1234339</v>
          </cell>
        </row>
        <row r="25">
          <cell r="I25">
            <v>3379000</v>
          </cell>
          <cell r="L25">
            <v>329493</v>
          </cell>
        </row>
        <row r="26">
          <cell r="I26">
            <v>1433783</v>
          </cell>
          <cell r="L26">
            <v>64371</v>
          </cell>
        </row>
        <row r="27">
          <cell r="I27">
            <v>1098931</v>
          </cell>
          <cell r="L27">
            <v>165030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70621413</v>
          </cell>
          <cell r="L10">
            <v>45591760</v>
          </cell>
        </row>
        <row r="11">
          <cell r="I11">
            <v>753296</v>
          </cell>
          <cell r="L11">
            <v>227697</v>
          </cell>
        </row>
        <row r="12">
          <cell r="I12">
            <v>3831075</v>
          </cell>
          <cell r="L12">
            <v>588844</v>
          </cell>
        </row>
        <row r="13">
          <cell r="I13">
            <v>1059004</v>
          </cell>
          <cell r="L13">
            <v>300382</v>
          </cell>
        </row>
        <row r="14">
          <cell r="I14">
            <v>640205</v>
          </cell>
          <cell r="L14">
            <v>148508</v>
          </cell>
        </row>
        <row r="15">
          <cell r="I15">
            <v>3297149</v>
          </cell>
          <cell r="L15">
            <v>79400</v>
          </cell>
        </row>
        <row r="16">
          <cell r="I16">
            <v>245904</v>
          </cell>
          <cell r="L16">
            <v>29290</v>
          </cell>
        </row>
        <row r="17">
          <cell r="I17">
            <v>238510</v>
          </cell>
          <cell r="L17">
            <v>13537</v>
          </cell>
        </row>
        <row r="18">
          <cell r="I18">
            <v>4012741</v>
          </cell>
          <cell r="L18">
            <v>20584</v>
          </cell>
        </row>
        <row r="19">
          <cell r="I19">
            <v>8630493</v>
          </cell>
          <cell r="L19">
            <v>206013</v>
          </cell>
        </row>
        <row r="20">
          <cell r="I20">
            <v>357035</v>
          </cell>
          <cell r="L20">
            <v>8417</v>
          </cell>
        </row>
        <row r="21">
          <cell r="I21">
            <v>1355167</v>
          </cell>
          <cell r="L21">
            <v>84017</v>
          </cell>
        </row>
        <row r="22">
          <cell r="I22">
            <v>1273712</v>
          </cell>
          <cell r="L22">
            <v>258002</v>
          </cell>
        </row>
        <row r="23">
          <cell r="I23">
            <v>2171073</v>
          </cell>
          <cell r="L23">
            <v>173583</v>
          </cell>
        </row>
        <row r="24">
          <cell r="I24">
            <v>7353804</v>
          </cell>
          <cell r="L24">
            <v>1191327</v>
          </cell>
        </row>
        <row r="25">
          <cell r="I25">
            <v>3371330</v>
          </cell>
          <cell r="L25">
            <v>337111</v>
          </cell>
        </row>
        <row r="26">
          <cell r="I26">
            <v>1528628</v>
          </cell>
          <cell r="L26">
            <v>70074</v>
          </cell>
        </row>
        <row r="27">
          <cell r="I27">
            <v>1060304</v>
          </cell>
          <cell r="L27">
            <v>183238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70181074</v>
          </cell>
          <cell r="L10">
            <v>46158351</v>
          </cell>
        </row>
        <row r="11">
          <cell r="I11">
            <v>791115</v>
          </cell>
          <cell r="L11">
            <v>285935</v>
          </cell>
        </row>
        <row r="12">
          <cell r="I12">
            <v>3624094</v>
          </cell>
          <cell r="L12">
            <v>574329</v>
          </cell>
        </row>
        <row r="13">
          <cell r="I13">
            <v>1076113</v>
          </cell>
          <cell r="L13">
            <v>299725</v>
          </cell>
        </row>
        <row r="14">
          <cell r="I14">
            <v>742217</v>
          </cell>
          <cell r="L14">
            <v>166825</v>
          </cell>
        </row>
        <row r="15">
          <cell r="I15">
            <v>4007457</v>
          </cell>
          <cell r="L15">
            <v>92274</v>
          </cell>
        </row>
        <row r="16">
          <cell r="I16">
            <v>300170</v>
          </cell>
          <cell r="L16">
            <v>28275</v>
          </cell>
        </row>
        <row r="17">
          <cell r="I17">
            <v>279813</v>
          </cell>
          <cell r="L17">
            <v>12599</v>
          </cell>
        </row>
        <row r="18">
          <cell r="I18">
            <v>4743771</v>
          </cell>
          <cell r="L18">
            <v>22082</v>
          </cell>
        </row>
        <row r="19">
          <cell r="I19">
            <v>6489468</v>
          </cell>
          <cell r="L19">
            <v>232895</v>
          </cell>
        </row>
        <row r="20">
          <cell r="I20">
            <v>568968</v>
          </cell>
          <cell r="L20">
            <v>10262</v>
          </cell>
        </row>
        <row r="21">
          <cell r="I21">
            <v>2376387</v>
          </cell>
          <cell r="L21">
            <v>79057</v>
          </cell>
        </row>
        <row r="22">
          <cell r="I22">
            <v>1452955</v>
          </cell>
          <cell r="L22">
            <v>256654</v>
          </cell>
        </row>
        <row r="23">
          <cell r="I23">
            <v>1926029</v>
          </cell>
          <cell r="L23">
            <v>183185</v>
          </cell>
        </row>
        <row r="24">
          <cell r="I24">
            <v>5348005</v>
          </cell>
          <cell r="L24">
            <v>1064305</v>
          </cell>
        </row>
        <row r="25">
          <cell r="I25">
            <v>3068165</v>
          </cell>
          <cell r="L25">
            <v>327255</v>
          </cell>
        </row>
        <row r="26">
          <cell r="I26">
            <v>1281380</v>
          </cell>
          <cell r="L26">
            <v>78229</v>
          </cell>
        </row>
        <row r="27">
          <cell r="I27">
            <v>999551</v>
          </cell>
          <cell r="L27">
            <v>160127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73424929</v>
          </cell>
          <cell r="L10">
            <v>48892040</v>
          </cell>
        </row>
        <row r="11">
          <cell r="I11">
            <v>865508</v>
          </cell>
          <cell r="L11">
            <v>341620</v>
          </cell>
        </row>
        <row r="12">
          <cell r="I12">
            <v>3473660</v>
          </cell>
          <cell r="L12">
            <v>569309</v>
          </cell>
        </row>
        <row r="13">
          <cell r="I13">
            <v>1364010</v>
          </cell>
          <cell r="L13">
            <v>376089</v>
          </cell>
        </row>
        <row r="14">
          <cell r="I14">
            <v>805159</v>
          </cell>
          <cell r="L14">
            <v>161180</v>
          </cell>
        </row>
        <row r="15">
          <cell r="I15">
            <v>3633835</v>
          </cell>
          <cell r="L15">
            <v>89740</v>
          </cell>
        </row>
        <row r="16">
          <cell r="I16">
            <v>383190</v>
          </cell>
          <cell r="L16">
            <v>33028</v>
          </cell>
        </row>
        <row r="17">
          <cell r="I17">
            <v>301509</v>
          </cell>
          <cell r="L17">
            <v>12755</v>
          </cell>
        </row>
        <row r="18">
          <cell r="I18">
            <v>4742418</v>
          </cell>
          <cell r="L18">
            <v>30075</v>
          </cell>
        </row>
        <row r="19">
          <cell r="I19">
            <v>7102744</v>
          </cell>
          <cell r="L19">
            <v>214889</v>
          </cell>
        </row>
        <row r="20">
          <cell r="I20">
            <v>381095</v>
          </cell>
          <cell r="L20">
            <v>8747</v>
          </cell>
        </row>
        <row r="21">
          <cell r="I21">
            <v>1480178</v>
          </cell>
          <cell r="L21">
            <v>87372</v>
          </cell>
        </row>
        <row r="22">
          <cell r="I22">
            <v>2365178</v>
          </cell>
          <cell r="L22">
            <v>273983</v>
          </cell>
        </row>
        <row r="23">
          <cell r="I23">
            <v>1681933</v>
          </cell>
          <cell r="L23">
            <v>193503</v>
          </cell>
        </row>
        <row r="24">
          <cell r="I24">
            <v>5406275</v>
          </cell>
          <cell r="L24">
            <v>1115630</v>
          </cell>
        </row>
        <row r="25">
          <cell r="I25">
            <v>3120024</v>
          </cell>
          <cell r="L25">
            <v>339897</v>
          </cell>
        </row>
        <row r="26">
          <cell r="I26">
            <v>1266968</v>
          </cell>
          <cell r="L26">
            <v>81814</v>
          </cell>
        </row>
        <row r="27">
          <cell r="I27">
            <v>929216</v>
          </cell>
          <cell r="L27">
            <v>162263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73155993</v>
          </cell>
          <cell r="L10">
            <v>48456564</v>
          </cell>
        </row>
        <row r="11">
          <cell r="I11">
            <v>947107</v>
          </cell>
          <cell r="L11">
            <v>289689</v>
          </cell>
        </row>
        <row r="12">
          <cell r="I12">
            <v>3787549</v>
          </cell>
          <cell r="L12">
            <v>532381</v>
          </cell>
        </row>
        <row r="13">
          <cell r="I13">
            <v>1987675</v>
          </cell>
          <cell r="L13">
            <v>493577</v>
          </cell>
        </row>
        <row r="14">
          <cell r="I14">
            <v>836759</v>
          </cell>
          <cell r="L14">
            <v>182124</v>
          </cell>
        </row>
        <row r="15">
          <cell r="I15">
            <v>4194717</v>
          </cell>
          <cell r="L15">
            <v>105149</v>
          </cell>
        </row>
        <row r="16">
          <cell r="I16">
            <v>354786</v>
          </cell>
          <cell r="L16">
            <v>33042</v>
          </cell>
        </row>
        <row r="17">
          <cell r="I17">
            <v>185355</v>
          </cell>
          <cell r="L17">
            <v>9843</v>
          </cell>
        </row>
        <row r="18">
          <cell r="I18">
            <v>5004676</v>
          </cell>
          <cell r="L18">
            <v>33982</v>
          </cell>
        </row>
        <row r="19">
          <cell r="I19">
            <v>5874666</v>
          </cell>
          <cell r="L19">
            <v>209750</v>
          </cell>
        </row>
        <row r="20">
          <cell r="I20">
            <v>415456</v>
          </cell>
          <cell r="L20">
            <v>8809</v>
          </cell>
        </row>
        <row r="21">
          <cell r="I21">
            <v>2505113</v>
          </cell>
          <cell r="L21">
            <v>91374</v>
          </cell>
        </row>
        <row r="22">
          <cell r="I22">
            <v>3050185</v>
          </cell>
          <cell r="L22">
            <v>285490</v>
          </cell>
        </row>
        <row r="23">
          <cell r="I23">
            <v>1597020</v>
          </cell>
          <cell r="L23">
            <v>215837</v>
          </cell>
        </row>
        <row r="24">
          <cell r="I24">
            <v>5233035</v>
          </cell>
          <cell r="L24">
            <v>1116052</v>
          </cell>
        </row>
        <row r="25">
          <cell r="I25">
            <v>2870505</v>
          </cell>
          <cell r="L25">
            <v>332712</v>
          </cell>
        </row>
        <row r="26">
          <cell r="I26">
            <v>1686145</v>
          </cell>
          <cell r="L26">
            <v>87007</v>
          </cell>
        </row>
        <row r="27">
          <cell r="I27">
            <v>1041304</v>
          </cell>
          <cell r="L27">
            <v>168073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70702994</v>
          </cell>
          <cell r="L10">
            <v>48311416</v>
          </cell>
        </row>
        <row r="11">
          <cell r="I11">
            <v>722202</v>
          </cell>
          <cell r="L11">
            <v>219675</v>
          </cell>
        </row>
        <row r="12">
          <cell r="I12">
            <v>3683307</v>
          </cell>
          <cell r="L12">
            <v>558214</v>
          </cell>
        </row>
        <row r="13">
          <cell r="I13">
            <v>1563354</v>
          </cell>
          <cell r="L13">
            <v>486845</v>
          </cell>
        </row>
        <row r="14">
          <cell r="I14">
            <v>968019</v>
          </cell>
          <cell r="L14">
            <v>180471</v>
          </cell>
        </row>
        <row r="15">
          <cell r="I15">
            <v>4874518</v>
          </cell>
          <cell r="L15">
            <v>104752</v>
          </cell>
        </row>
        <row r="16">
          <cell r="I16">
            <v>308872</v>
          </cell>
          <cell r="L16">
            <v>34060</v>
          </cell>
        </row>
        <row r="17">
          <cell r="I17">
            <v>432418</v>
          </cell>
          <cell r="L17">
            <v>10608</v>
          </cell>
        </row>
        <row r="18">
          <cell r="I18">
            <v>5360833</v>
          </cell>
          <cell r="L18">
            <v>29708</v>
          </cell>
        </row>
        <row r="19">
          <cell r="I19">
            <v>5886393</v>
          </cell>
          <cell r="L19">
            <v>200754</v>
          </cell>
        </row>
        <row r="20">
          <cell r="I20">
            <v>541779</v>
          </cell>
          <cell r="L20">
            <v>10462</v>
          </cell>
        </row>
        <row r="21">
          <cell r="I21">
            <v>1757312</v>
          </cell>
          <cell r="L21">
            <v>96002</v>
          </cell>
        </row>
        <row r="22">
          <cell r="I22">
            <v>3378567</v>
          </cell>
          <cell r="L22">
            <v>285477</v>
          </cell>
        </row>
        <row r="23">
          <cell r="I23">
            <v>1630929</v>
          </cell>
          <cell r="L23">
            <v>196783</v>
          </cell>
        </row>
        <row r="24">
          <cell r="I24">
            <v>4114418</v>
          </cell>
          <cell r="L24">
            <v>987753</v>
          </cell>
        </row>
        <row r="25">
          <cell r="I25">
            <v>2692938</v>
          </cell>
          <cell r="L25">
            <v>343404</v>
          </cell>
        </row>
        <row r="26">
          <cell r="I26">
            <v>1430095</v>
          </cell>
          <cell r="L26">
            <v>78232</v>
          </cell>
        </row>
        <row r="27">
          <cell r="I27">
            <v>1148444</v>
          </cell>
          <cell r="L27">
            <v>164829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69774197</v>
          </cell>
          <cell r="L10">
            <v>48467312</v>
          </cell>
        </row>
        <row r="11">
          <cell r="I11">
            <v>726668</v>
          </cell>
          <cell r="L11">
            <v>281330</v>
          </cell>
        </row>
        <row r="12">
          <cell r="I12">
            <v>4865542</v>
          </cell>
          <cell r="L12">
            <v>502772</v>
          </cell>
        </row>
        <row r="13">
          <cell r="I13">
            <v>1307929</v>
          </cell>
          <cell r="L13">
            <v>431570</v>
          </cell>
        </row>
        <row r="14">
          <cell r="I14">
            <v>779947</v>
          </cell>
          <cell r="L14">
            <v>184264</v>
          </cell>
        </row>
        <row r="15">
          <cell r="I15">
            <v>4428223</v>
          </cell>
          <cell r="L15">
            <v>113224</v>
          </cell>
        </row>
        <row r="16">
          <cell r="I16">
            <v>389231</v>
          </cell>
          <cell r="L16">
            <v>42899</v>
          </cell>
        </row>
        <row r="17">
          <cell r="I17">
            <v>298574</v>
          </cell>
          <cell r="L17">
            <v>15245</v>
          </cell>
        </row>
        <row r="18">
          <cell r="I18">
            <v>4923127</v>
          </cell>
          <cell r="L18">
            <v>39485</v>
          </cell>
        </row>
        <row r="19">
          <cell r="I19">
            <v>4909976</v>
          </cell>
          <cell r="L19">
            <v>227429</v>
          </cell>
        </row>
        <row r="20">
          <cell r="I20">
            <v>372784</v>
          </cell>
          <cell r="L20">
            <v>11690</v>
          </cell>
        </row>
        <row r="21">
          <cell r="I21">
            <v>2426482</v>
          </cell>
          <cell r="L21">
            <v>100399</v>
          </cell>
        </row>
        <row r="22">
          <cell r="I22">
            <v>2907363</v>
          </cell>
          <cell r="L22">
            <v>302513</v>
          </cell>
        </row>
        <row r="23">
          <cell r="I23">
            <v>1681321</v>
          </cell>
          <cell r="L23">
            <v>181293</v>
          </cell>
        </row>
        <row r="24">
          <cell r="I24">
            <v>4329220</v>
          </cell>
          <cell r="L24">
            <v>1071272</v>
          </cell>
        </row>
        <row r="25">
          <cell r="I25">
            <v>2854829</v>
          </cell>
          <cell r="L25">
            <v>377358</v>
          </cell>
        </row>
        <row r="26">
          <cell r="I26">
            <v>1514990</v>
          </cell>
          <cell r="L26">
            <v>71166</v>
          </cell>
        </row>
        <row r="27">
          <cell r="I27">
            <v>1101063</v>
          </cell>
          <cell r="L27">
            <v>167695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00401"/>
      <sheetName val="B00401 (2)"/>
      <sheetName val="B00401 (3)"/>
      <sheetName val="B00401 (4)"/>
    </sheetNames>
    <sheetDataSet>
      <sheetData sheetId="0">
        <row r="10">
          <cell r="I10">
            <v>62529632</v>
          </cell>
          <cell r="L10">
            <v>43551757</v>
          </cell>
        </row>
        <row r="11">
          <cell r="I11">
            <v>615720</v>
          </cell>
          <cell r="L11">
            <v>240542</v>
          </cell>
        </row>
        <row r="12">
          <cell r="I12">
            <v>3355732</v>
          </cell>
          <cell r="L12">
            <v>469635</v>
          </cell>
        </row>
        <row r="13">
          <cell r="I13">
            <v>1307010</v>
          </cell>
          <cell r="L13">
            <v>391817</v>
          </cell>
        </row>
        <row r="14">
          <cell r="I14">
            <v>947540</v>
          </cell>
          <cell r="L14">
            <v>202404</v>
          </cell>
        </row>
        <row r="15">
          <cell r="I15">
            <v>3152856</v>
          </cell>
          <cell r="L15">
            <v>112467</v>
          </cell>
        </row>
        <row r="16">
          <cell r="I16">
            <v>329589</v>
          </cell>
          <cell r="L16">
            <v>41321</v>
          </cell>
        </row>
        <row r="17">
          <cell r="I17">
            <v>415974</v>
          </cell>
          <cell r="L17">
            <v>11008</v>
          </cell>
        </row>
        <row r="18">
          <cell r="I18">
            <v>7101824</v>
          </cell>
          <cell r="L18">
            <v>32749</v>
          </cell>
        </row>
        <row r="19">
          <cell r="I19">
            <v>4329128</v>
          </cell>
          <cell r="L19">
            <v>181924</v>
          </cell>
        </row>
        <row r="20">
          <cell r="I20">
            <v>186869</v>
          </cell>
          <cell r="L20">
            <v>12028</v>
          </cell>
        </row>
        <row r="21">
          <cell r="I21">
            <v>2722173</v>
          </cell>
          <cell r="L21">
            <v>82159</v>
          </cell>
        </row>
        <row r="22">
          <cell r="I22">
            <v>2157180</v>
          </cell>
          <cell r="L22">
            <v>233352</v>
          </cell>
        </row>
        <row r="23">
          <cell r="I23">
            <v>1489745</v>
          </cell>
          <cell r="L23">
            <v>184093</v>
          </cell>
        </row>
        <row r="24">
          <cell r="I24">
            <v>3830897</v>
          </cell>
          <cell r="L24">
            <v>943204</v>
          </cell>
        </row>
        <row r="25">
          <cell r="I25">
            <v>2781607</v>
          </cell>
          <cell r="L25">
            <v>300267</v>
          </cell>
        </row>
        <row r="26">
          <cell r="I26">
            <v>1065429</v>
          </cell>
          <cell r="L26">
            <v>74523</v>
          </cell>
        </row>
        <row r="27">
          <cell r="I27">
            <v>656196</v>
          </cell>
          <cell r="L27">
            <v>119266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9D5C-FEE7-4296-8955-F8A4E85B094E}">
  <dimension ref="A1:M25"/>
  <sheetViews>
    <sheetView tabSelected="1" zoomScaleNormal="100" workbookViewId="0"/>
  </sheetViews>
  <sheetFormatPr defaultRowHeight="13.5" x14ac:dyDescent="0.15"/>
  <cols>
    <col min="1" max="2" width="9" style="1"/>
    <col min="3" max="3" width="11" style="1" customWidth="1"/>
    <col min="4" max="4" width="9" style="1"/>
    <col min="5" max="5" width="12.375" style="1" customWidth="1"/>
    <col min="6" max="9" width="9" style="1"/>
    <col min="10" max="12" width="10.5" style="1" customWidth="1"/>
    <col min="13" max="13" width="10.625" style="2" customWidth="1"/>
    <col min="14" max="16" width="10.5" style="1" customWidth="1"/>
    <col min="17" max="16384" width="9" style="1"/>
  </cols>
  <sheetData>
    <row r="1" spans="1:13" x14ac:dyDescent="0.15">
      <c r="A1" s="15" t="s">
        <v>18</v>
      </c>
      <c r="H1" s="14"/>
    </row>
    <row r="3" spans="1:13" ht="18.75" x14ac:dyDescent="0.4">
      <c r="A3" s="3"/>
      <c r="B3" s="20"/>
      <c r="C3" s="20">
        <f>SUM(C6:C10)</f>
        <v>2664.8919999999998</v>
      </c>
      <c r="D3" s="20">
        <f>SUM(D6:D10)</f>
        <v>25081.647999999997</v>
      </c>
      <c r="J3" s="2"/>
      <c r="M3" s="1"/>
    </row>
    <row r="4" spans="1:13" x14ac:dyDescent="0.15">
      <c r="A4" s="13"/>
      <c r="B4" s="21" t="s">
        <v>46</v>
      </c>
      <c r="C4" s="60" t="s">
        <v>13</v>
      </c>
      <c r="D4" s="61"/>
      <c r="E4" s="10"/>
      <c r="G4" s="62"/>
      <c r="H4" s="62"/>
      <c r="I4" s="62"/>
      <c r="J4" s="12"/>
      <c r="K4" s="62"/>
      <c r="L4" s="62"/>
      <c r="M4" s="62"/>
    </row>
    <row r="5" spans="1:13" x14ac:dyDescent="0.15">
      <c r="A5" s="11"/>
      <c r="B5" s="22"/>
      <c r="C5" s="23" t="s">
        <v>1</v>
      </c>
      <c r="D5" s="24" t="s">
        <v>7</v>
      </c>
      <c r="E5" s="10"/>
      <c r="G5" s="2"/>
      <c r="H5" s="2"/>
      <c r="I5" s="2"/>
      <c r="J5" s="2"/>
      <c r="K5" s="2"/>
      <c r="L5" s="2"/>
    </row>
    <row r="6" spans="1:13" ht="18.75" x14ac:dyDescent="0.4">
      <c r="A6" s="9"/>
      <c r="B6" s="22" t="s">
        <v>6</v>
      </c>
      <c r="C6" s="25">
        <v>1.135</v>
      </c>
      <c r="D6" s="26">
        <v>4971.1269999999995</v>
      </c>
      <c r="E6" s="8"/>
      <c r="G6" s="3"/>
      <c r="H6" s="3"/>
      <c r="I6" s="3"/>
      <c r="J6" s="2"/>
      <c r="K6" s="3"/>
      <c r="L6" s="3"/>
      <c r="M6" s="3"/>
    </row>
    <row r="7" spans="1:13" ht="18.75" x14ac:dyDescent="0.4">
      <c r="A7" s="9"/>
      <c r="B7" s="22" t="s">
        <v>12</v>
      </c>
      <c r="C7" s="25">
        <v>7.9039999999999999</v>
      </c>
      <c r="D7" s="26">
        <v>6373.0949999999993</v>
      </c>
      <c r="E7" s="8"/>
      <c r="G7" s="3"/>
      <c r="H7" s="3"/>
      <c r="I7" s="3"/>
      <c r="J7" s="2"/>
      <c r="K7" s="3"/>
      <c r="L7" s="3"/>
      <c r="M7" s="3"/>
    </row>
    <row r="8" spans="1:13" ht="18.75" x14ac:dyDescent="0.4">
      <c r="A8" s="9"/>
      <c r="B8" s="22" t="s">
        <v>11</v>
      </c>
      <c r="C8" s="25">
        <v>129.47800000000001</v>
      </c>
      <c r="D8" s="26">
        <v>2565.011</v>
      </c>
      <c r="E8" s="8"/>
      <c r="G8" s="3"/>
      <c r="H8" s="3"/>
      <c r="I8" s="3"/>
      <c r="J8" s="2"/>
      <c r="K8" s="3"/>
      <c r="L8" s="3"/>
      <c r="M8" s="3"/>
    </row>
    <row r="9" spans="1:13" ht="18.75" x14ac:dyDescent="0.4">
      <c r="A9" s="9"/>
      <c r="B9" s="22" t="s">
        <v>10</v>
      </c>
      <c r="C9" s="25">
        <v>1351.095</v>
      </c>
      <c r="D9" s="26">
        <v>5826.7869999999994</v>
      </c>
      <c r="E9" s="8"/>
      <c r="G9" s="3"/>
      <c r="H9" s="3"/>
      <c r="I9" s="3"/>
      <c r="J9" s="2"/>
      <c r="K9" s="3"/>
      <c r="L9" s="3"/>
      <c r="M9" s="3"/>
    </row>
    <row r="10" spans="1:13" ht="18.75" x14ac:dyDescent="0.4">
      <c r="A10" s="9"/>
      <c r="B10" s="27" t="s">
        <v>9</v>
      </c>
      <c r="C10" s="28">
        <v>1175.28</v>
      </c>
      <c r="D10" s="29">
        <v>5345.6280000000006</v>
      </c>
      <c r="E10" s="8"/>
      <c r="G10" s="3"/>
      <c r="H10" s="3"/>
      <c r="I10" s="3"/>
      <c r="J10" s="2"/>
      <c r="K10" s="3"/>
      <c r="L10" s="3"/>
      <c r="M10" s="3"/>
    </row>
    <row r="11" spans="1:13" ht="18.75" x14ac:dyDescent="0.4">
      <c r="A11" s="3"/>
      <c r="B11" s="30"/>
      <c r="C11" s="19"/>
      <c r="D11" s="19"/>
      <c r="E11" s="7"/>
      <c r="G11" s="3"/>
      <c r="H11" s="3"/>
      <c r="I11" s="3"/>
      <c r="J11" s="2"/>
      <c r="K11" s="3"/>
      <c r="L11" s="3"/>
      <c r="M11" s="3"/>
    </row>
    <row r="12" spans="1:13" x14ac:dyDescent="0.15">
      <c r="B12" s="31"/>
      <c r="C12" s="31"/>
      <c r="D12" s="32"/>
      <c r="J12" s="2"/>
      <c r="M12" s="1"/>
    </row>
    <row r="13" spans="1:13" x14ac:dyDescent="0.15">
      <c r="B13" s="31"/>
      <c r="C13" s="31"/>
      <c r="D13" s="31"/>
      <c r="J13" s="2"/>
      <c r="M13" s="1"/>
    </row>
    <row r="14" spans="1:13" ht="18.75" x14ac:dyDescent="0.4">
      <c r="B14" s="20"/>
      <c r="C14" s="20">
        <f>SUM(C17:C21)</f>
        <v>37632.538</v>
      </c>
      <c r="D14" s="20">
        <f>SUM(D17:D21)</f>
        <v>20115.777000000002</v>
      </c>
      <c r="J14" s="2"/>
      <c r="M14" s="1"/>
    </row>
    <row r="15" spans="1:13" x14ac:dyDescent="0.15">
      <c r="B15" s="33" t="s">
        <v>46</v>
      </c>
      <c r="C15" s="61" t="s">
        <v>8</v>
      </c>
      <c r="D15" s="63"/>
      <c r="F15" s="33" t="s">
        <v>46</v>
      </c>
      <c r="G15" s="61" t="s">
        <v>15</v>
      </c>
      <c r="H15" s="63"/>
      <c r="I15" s="31"/>
      <c r="J15" s="2"/>
      <c r="M15" s="1"/>
    </row>
    <row r="16" spans="1:13" x14ac:dyDescent="0.15">
      <c r="B16" s="23"/>
      <c r="C16" s="23" t="s">
        <v>1</v>
      </c>
      <c r="D16" s="22" t="s">
        <v>7</v>
      </c>
      <c r="F16" s="23"/>
      <c r="G16" s="23" t="s">
        <v>1</v>
      </c>
      <c r="H16" s="22" t="s">
        <v>7</v>
      </c>
      <c r="I16" s="36" t="s">
        <v>16</v>
      </c>
      <c r="J16" s="2"/>
      <c r="M16" s="1"/>
    </row>
    <row r="17" spans="2:13" ht="18.75" x14ac:dyDescent="0.4">
      <c r="B17" s="23" t="s">
        <v>6</v>
      </c>
      <c r="C17" s="25">
        <v>0</v>
      </c>
      <c r="D17" s="34">
        <v>9821.4940000000006</v>
      </c>
      <c r="E17" s="6"/>
      <c r="F17" s="23" t="s">
        <v>14</v>
      </c>
      <c r="G17" s="25">
        <f>C3+C14</f>
        <v>40297.43</v>
      </c>
      <c r="H17" s="37">
        <f>D3+D14</f>
        <v>45197.425000000003</v>
      </c>
      <c r="I17" s="38">
        <f>G17/(G17+H17)</f>
        <v>0.47134333405209</v>
      </c>
      <c r="J17" s="2"/>
      <c r="M17" s="1"/>
    </row>
    <row r="18" spans="2:13" ht="18.75" x14ac:dyDescent="0.4">
      <c r="B18" s="23" t="s">
        <v>5</v>
      </c>
      <c r="C18" s="34">
        <v>21.9</v>
      </c>
      <c r="D18" s="34">
        <v>2871.1479999999997</v>
      </c>
      <c r="E18" s="6"/>
      <c r="F18" s="6"/>
      <c r="J18" s="2"/>
      <c r="M18" s="1"/>
    </row>
    <row r="19" spans="2:13" ht="21" customHeight="1" x14ac:dyDescent="0.4">
      <c r="B19" s="23" t="s">
        <v>4</v>
      </c>
      <c r="C19" s="34">
        <v>4730.7269999999999</v>
      </c>
      <c r="D19" s="34">
        <v>3274.0929999999998</v>
      </c>
      <c r="J19" s="2"/>
      <c r="M19" s="1"/>
    </row>
    <row r="20" spans="2:13" ht="18.75" x14ac:dyDescent="0.15">
      <c r="B20" s="23" t="s">
        <v>3</v>
      </c>
      <c r="C20" s="35">
        <v>27041.516</v>
      </c>
      <c r="D20" s="35">
        <v>3157.2350000000006</v>
      </c>
      <c r="H20" s="39"/>
      <c r="J20" s="2"/>
      <c r="M20" s="1"/>
    </row>
    <row r="21" spans="2:13" ht="18.75" x14ac:dyDescent="0.15">
      <c r="B21" s="23" t="s">
        <v>2</v>
      </c>
      <c r="C21" s="35">
        <v>5838.3950000000004</v>
      </c>
      <c r="D21" s="35">
        <v>991.80699999999979</v>
      </c>
      <c r="H21" s="39"/>
      <c r="J21" s="2"/>
      <c r="M21" s="1"/>
    </row>
    <row r="22" spans="2:13" ht="18.75" x14ac:dyDescent="0.4">
      <c r="B22" s="5"/>
      <c r="C22" s="4"/>
      <c r="D22" s="4"/>
      <c r="J22" s="2"/>
      <c r="M22" s="1"/>
    </row>
    <row r="23" spans="2:13" x14ac:dyDescent="0.15">
      <c r="B23" s="1" t="s">
        <v>0</v>
      </c>
      <c r="J23" s="2"/>
      <c r="M23" s="1"/>
    </row>
    <row r="24" spans="2:13" x14ac:dyDescent="0.15">
      <c r="B24" s="1" t="s">
        <v>17</v>
      </c>
      <c r="H24" s="40"/>
      <c r="J24" s="2"/>
      <c r="M24" s="1"/>
    </row>
    <row r="25" spans="2:13" x14ac:dyDescent="0.15">
      <c r="B25" s="40"/>
      <c r="C25" s="40"/>
      <c r="H25" s="40"/>
    </row>
  </sheetData>
  <mergeCells count="5">
    <mergeCell ref="C4:D4"/>
    <mergeCell ref="G4:I4"/>
    <mergeCell ref="K4:M4"/>
    <mergeCell ref="C15:D15"/>
    <mergeCell ref="G15:H15"/>
  </mergeCells>
  <phoneticPr fontI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E0997-C657-45BA-A41E-86FBE610D259}">
  <sheetPr>
    <pageSetUpPr fitToPage="1"/>
  </sheetPr>
  <dimension ref="A1:Q24"/>
  <sheetViews>
    <sheetView zoomScaleNormal="100" zoomScaleSheetLayoutView="70" workbookViewId="0"/>
  </sheetViews>
  <sheetFormatPr defaultColWidth="9" defaultRowHeight="12" x14ac:dyDescent="0.15"/>
  <cols>
    <col min="1" max="3" width="9" style="16"/>
    <col min="4" max="4" width="11.125" style="16" bestFit="1" customWidth="1"/>
    <col min="5" max="5" width="12.125" style="16" bestFit="1" customWidth="1"/>
    <col min="6" max="16" width="11.125" style="16" bestFit="1" customWidth="1"/>
    <col min="17" max="17" width="11.125" style="16" customWidth="1"/>
    <col min="18" max="16384" width="9" style="16"/>
  </cols>
  <sheetData>
    <row r="1" spans="1:17" ht="20.25" x14ac:dyDescent="0.4">
      <c r="A1" s="15" t="s">
        <v>45</v>
      </c>
      <c r="P1" s="17"/>
      <c r="Q1" s="17" t="s">
        <v>19</v>
      </c>
    </row>
    <row r="2" spans="1:17" ht="37.5" x14ac:dyDescent="0.35">
      <c r="A2" s="18"/>
      <c r="B2" s="41"/>
      <c r="C2" s="41"/>
      <c r="D2" s="42" t="s">
        <v>20</v>
      </c>
      <c r="E2" s="41"/>
      <c r="F2" s="41"/>
      <c r="G2" s="42" t="s">
        <v>21</v>
      </c>
      <c r="H2" s="41"/>
      <c r="I2" s="41"/>
      <c r="J2" s="41"/>
      <c r="K2" s="41"/>
      <c r="L2" s="42" t="s">
        <v>22</v>
      </c>
      <c r="M2" s="41"/>
      <c r="N2" s="41"/>
      <c r="O2" s="41"/>
      <c r="P2" s="43"/>
      <c r="Q2" s="59" t="s">
        <v>23</v>
      </c>
    </row>
    <row r="3" spans="1:17" ht="37.5" x14ac:dyDescent="0.35">
      <c r="A3" s="18"/>
      <c r="B3" s="41"/>
      <c r="C3" s="41"/>
      <c r="D3" s="42" t="s">
        <v>24</v>
      </c>
      <c r="E3" s="42" t="s">
        <v>25</v>
      </c>
      <c r="F3" s="42" t="s">
        <v>26</v>
      </c>
      <c r="G3" s="42" t="s">
        <v>21</v>
      </c>
      <c r="H3" s="42" t="s">
        <v>27</v>
      </c>
      <c r="I3" s="42" t="s">
        <v>28</v>
      </c>
      <c r="J3" s="42" t="s">
        <v>29</v>
      </c>
      <c r="K3" s="42" t="s">
        <v>30</v>
      </c>
      <c r="L3" s="42" t="s">
        <v>22</v>
      </c>
      <c r="M3" s="42" t="s">
        <v>31</v>
      </c>
      <c r="N3" s="42" t="s">
        <v>32</v>
      </c>
      <c r="O3" s="42" t="s">
        <v>33</v>
      </c>
      <c r="P3" s="43" t="s">
        <v>34</v>
      </c>
      <c r="Q3" s="59" t="s">
        <v>23</v>
      </c>
    </row>
    <row r="4" spans="1:17" ht="18.75" customHeight="1" x14ac:dyDescent="0.35">
      <c r="A4" s="18"/>
      <c r="B4" s="64" t="s">
        <v>35</v>
      </c>
      <c r="C4" s="44" t="s">
        <v>36</v>
      </c>
      <c r="D4" s="45">
        <f>[1]B00401!$L$10+[1]B00401!$L$11+[1]B00401!$L$12</f>
        <v>47249069</v>
      </c>
      <c r="E4" s="45">
        <f>[2]B00401!$L$10+[2]B00401!$L$11+[2]B00401!$L$12</f>
        <v>53803051</v>
      </c>
      <c r="F4" s="45">
        <f>[3]B00401!$L$10+[3]B00401!$L$11+[3]B00401!$L$12</f>
        <v>46408301</v>
      </c>
      <c r="G4" s="45">
        <f>[4]B00401!$L$10+[4]B00401!$L$11+[4]B00401!$L$12</f>
        <v>47018615</v>
      </c>
      <c r="H4" s="45">
        <f>[5]B00401!$L$10+[5]B00401!$L$11+[5]B00401!$L$12</f>
        <v>49802969</v>
      </c>
      <c r="I4" s="45">
        <f>[6]B00401!$L$10+[6]B00401!$L$11+[6]B00401!$L$12</f>
        <v>49278634</v>
      </c>
      <c r="J4" s="45">
        <f>[7]B00401!$L$10+[7]B00401!$L$11+[7]B00401!$L$12</f>
        <v>49089305</v>
      </c>
      <c r="K4" s="45">
        <f>[8]B00401!$L$10+[8]B00401!$L$11+[8]B00401!$L$12</f>
        <v>49251414</v>
      </c>
      <c r="L4" s="45">
        <f>[9]B00401!$L$10+[9]B00401!$L$11+[9]B00401!$L$12</f>
        <v>44261934</v>
      </c>
      <c r="M4" s="45">
        <f>[10]B00401!$L$10+[10]B00401!$L$11+[10]B00401!$L$12</f>
        <v>47775244</v>
      </c>
      <c r="N4" s="45">
        <f>[11]B00401!$L$10+[11]B00401!$L$11+[11]B00401!$L$12</f>
        <v>44540179</v>
      </c>
      <c r="O4" s="45">
        <f>[12]B00401!$L$10+[12]B00401!$L$11+[12]B00401!$L$12</f>
        <v>40944405</v>
      </c>
      <c r="P4" s="46">
        <v>39571092</v>
      </c>
      <c r="Q4" s="58">
        <v>37632538</v>
      </c>
    </row>
    <row r="5" spans="1:17" ht="18.75" x14ac:dyDescent="0.35">
      <c r="A5" s="18"/>
      <c r="B5" s="65"/>
      <c r="C5" s="44" t="s">
        <v>37</v>
      </c>
      <c r="D5" s="45">
        <f t="shared" ref="D5:P5" si="0">D6-D4</f>
        <v>29489967</v>
      </c>
      <c r="E5" s="45">
        <f t="shared" si="0"/>
        <v>31904067</v>
      </c>
      <c r="F5" s="45">
        <f t="shared" si="0"/>
        <v>28797483</v>
      </c>
      <c r="G5" s="45">
        <f t="shared" si="0"/>
        <v>27577668</v>
      </c>
      <c r="H5" s="45">
        <f t="shared" si="0"/>
        <v>27961128</v>
      </c>
      <c r="I5" s="45">
        <f t="shared" si="0"/>
        <v>28612015</v>
      </c>
      <c r="J5" s="45">
        <f t="shared" si="0"/>
        <v>26019198</v>
      </c>
      <c r="K5" s="45">
        <f t="shared" si="0"/>
        <v>26114993</v>
      </c>
      <c r="L5" s="45">
        <f t="shared" si="0"/>
        <v>22239150</v>
      </c>
      <c r="M5" s="45">
        <f t="shared" si="0"/>
        <v>22924003</v>
      </c>
      <c r="N5" s="45">
        <f t="shared" si="0"/>
        <v>24830448</v>
      </c>
      <c r="O5" s="45">
        <f t="shared" si="0"/>
        <v>24285294</v>
      </c>
      <c r="P5" s="46">
        <f t="shared" si="0"/>
        <v>21534971</v>
      </c>
      <c r="Q5" s="47">
        <f>Q6-Q4</f>
        <v>20115777</v>
      </c>
    </row>
    <row r="6" spans="1:17" ht="18.75" x14ac:dyDescent="0.35">
      <c r="A6" s="18"/>
      <c r="B6" s="65"/>
      <c r="C6" s="44" t="s">
        <v>38</v>
      </c>
      <c r="D6" s="45">
        <f>[1]B00401!$I$10+[1]B00401!$I$11+[1]B00401!$I$12</f>
        <v>76739036</v>
      </c>
      <c r="E6" s="45">
        <f>[2]B00401!$I$10+[2]B00401!$I$11+[2]B00401!$I$12</f>
        <v>85707118</v>
      </c>
      <c r="F6" s="45">
        <f>[3]B00401!$I$10+[3]B00401!$I$11+[3]B00401!$I$12</f>
        <v>75205784</v>
      </c>
      <c r="G6" s="45">
        <f>[4]B00401!$I$10+[4]B00401!$I$11+[4]B00401!$I$12</f>
        <v>74596283</v>
      </c>
      <c r="H6" s="45">
        <f>[5]B00401!$I$10+[5]B00401!$I$11+[5]B00401!$I$12</f>
        <v>77764097</v>
      </c>
      <c r="I6" s="45">
        <f>[6]B00401!$I$10+[6]B00401!$I$11+[6]B00401!$I$12</f>
        <v>77890649</v>
      </c>
      <c r="J6" s="45">
        <f>[7]B00401!$I$10+[7]B00401!$I$11+[7]B00401!$I$12</f>
        <v>75108503</v>
      </c>
      <c r="K6" s="45">
        <f>[8]B00401!$I$10+[8]B00401!$I$11+[8]B00401!$I$12</f>
        <v>75366407</v>
      </c>
      <c r="L6" s="45">
        <f>[9]B00401!$I$10+[9]B00401!$I$11+[9]B00401!$I$12</f>
        <v>66501084</v>
      </c>
      <c r="M6" s="45">
        <f>[10]B00401!$I$10+[10]B00401!$I$11+[10]B00401!$I$12</f>
        <v>70699247</v>
      </c>
      <c r="N6" s="45">
        <f>[11]B00401!$I$10+[11]B00401!$I$11+[11]B00401!$I$12</f>
        <v>69370627</v>
      </c>
      <c r="O6" s="45">
        <f>[12]B00401!$I$10+[12]B00401!$I$11+[12]B00401!$I$12</f>
        <v>65229699</v>
      </c>
      <c r="P6" s="46">
        <v>61106063</v>
      </c>
      <c r="Q6" s="47">
        <v>57748315</v>
      </c>
    </row>
    <row r="7" spans="1:17" ht="37.5" x14ac:dyDescent="0.35">
      <c r="A7" s="18"/>
      <c r="B7" s="66"/>
      <c r="C7" s="49" t="s">
        <v>39</v>
      </c>
      <c r="D7" s="50">
        <f t="shared" ref="D7:Q7" si="1">D4/D6</f>
        <v>0.61571100528289147</v>
      </c>
      <c r="E7" s="50">
        <f t="shared" si="1"/>
        <v>0.62775475661193036</v>
      </c>
      <c r="F7" s="50">
        <f t="shared" si="1"/>
        <v>0.61708419926850311</v>
      </c>
      <c r="G7" s="50">
        <f t="shared" si="1"/>
        <v>0.63030774603072381</v>
      </c>
      <c r="H7" s="50">
        <f t="shared" si="1"/>
        <v>0.64043653718501992</v>
      </c>
      <c r="I7" s="50">
        <f t="shared" si="1"/>
        <v>0.63266431378688348</v>
      </c>
      <c r="J7" s="50">
        <f t="shared" si="1"/>
        <v>0.65357853024976409</v>
      </c>
      <c r="K7" s="50">
        <f t="shared" si="1"/>
        <v>0.65349292822198624</v>
      </c>
      <c r="L7" s="50">
        <f t="shared" si="1"/>
        <v>0.66558214299183449</v>
      </c>
      <c r="M7" s="50">
        <f t="shared" si="1"/>
        <v>0.67575322266162186</v>
      </c>
      <c r="N7" s="50">
        <f t="shared" si="1"/>
        <v>0.64206107002607893</v>
      </c>
      <c r="O7" s="50">
        <f t="shared" si="1"/>
        <v>0.62769575251297727</v>
      </c>
      <c r="P7" s="51">
        <f>P4/P6</f>
        <v>0.64758045367773076</v>
      </c>
      <c r="Q7" s="50">
        <f t="shared" si="1"/>
        <v>0.65166469359322432</v>
      </c>
    </row>
    <row r="8" spans="1:17" ht="18.75" customHeight="1" x14ac:dyDescent="0.35">
      <c r="A8" s="18"/>
      <c r="B8" s="64" t="s">
        <v>40</v>
      </c>
      <c r="C8" s="44" t="s">
        <v>36</v>
      </c>
      <c r="D8" s="45">
        <f>SUM([1]B00401!$L$13:$L$27)</f>
        <v>2812137</v>
      </c>
      <c r="E8" s="45">
        <f>SUM([2]B00401!$L$13:$L$27)</f>
        <v>3046091</v>
      </c>
      <c r="F8" s="45">
        <f>SUM([3]B00401!$L$13:$L$27)</f>
        <v>3103483</v>
      </c>
      <c r="G8" s="45">
        <f>SUM([4]B00401!$L$13:$L$27)</f>
        <v>3013749</v>
      </c>
      <c r="H8" s="45">
        <f>SUM([5]B00401!$L$13:$L$27)</f>
        <v>3180965</v>
      </c>
      <c r="I8" s="45">
        <f>SUM([6]B00401!$L$13:$L$27)</f>
        <v>3372821</v>
      </c>
      <c r="J8" s="45">
        <f>SUM([7]B00401!$L$13:$L$27)</f>
        <v>3210140</v>
      </c>
      <c r="K8" s="45">
        <f>SUM([8]B00401!$L$13:$L$27)</f>
        <v>3337502</v>
      </c>
      <c r="L8" s="45">
        <f>SUM([9]B00401!$L$13:$L$27)</f>
        <v>2922582</v>
      </c>
      <c r="M8" s="45">
        <f>SUM([10]B00401!$L$13:$L$27)</f>
        <v>2804473</v>
      </c>
      <c r="N8" s="45">
        <f>SUM([11]B00401!$L$13:$L$27)</f>
        <v>2799541</v>
      </c>
      <c r="O8" s="45">
        <f>SUM([12]B00401!$L$13:$L$27)</f>
        <v>2786513</v>
      </c>
      <c r="P8" s="46">
        <v>2603276</v>
      </c>
      <c r="Q8" s="47">
        <v>2664892</v>
      </c>
    </row>
    <row r="9" spans="1:17" ht="18.75" x14ac:dyDescent="0.35">
      <c r="A9" s="18"/>
      <c r="B9" s="65"/>
      <c r="C9" s="44" t="s">
        <v>37</v>
      </c>
      <c r="D9" s="45">
        <f t="shared" ref="D9:P9" si="2">D10-D8</f>
        <v>29821660</v>
      </c>
      <c r="E9" s="45">
        <f t="shared" si="2"/>
        <v>34940259</v>
      </c>
      <c r="F9" s="45">
        <f t="shared" si="2"/>
        <v>33491576</v>
      </c>
      <c r="G9" s="45">
        <f t="shared" si="2"/>
        <v>31646700</v>
      </c>
      <c r="H9" s="45">
        <f t="shared" si="2"/>
        <v>31782767</v>
      </c>
      <c r="I9" s="45">
        <f t="shared" si="2"/>
        <v>33464576</v>
      </c>
      <c r="J9" s="45">
        <f t="shared" si="2"/>
        <v>32878749</v>
      </c>
      <c r="K9" s="45">
        <f t="shared" si="2"/>
        <v>30887557</v>
      </c>
      <c r="L9" s="45">
        <f t="shared" si="2"/>
        <v>29551435</v>
      </c>
      <c r="M9" s="45">
        <f t="shared" si="2"/>
        <v>32362361</v>
      </c>
      <c r="N9" s="45">
        <f t="shared" si="2"/>
        <v>31898858</v>
      </c>
      <c r="O9" s="45">
        <f t="shared" si="2"/>
        <v>29795925</v>
      </c>
      <c r="P9" s="46">
        <f t="shared" si="2"/>
        <v>25560903</v>
      </c>
      <c r="Q9" s="47">
        <f>Q10-Q8</f>
        <v>25081648</v>
      </c>
    </row>
    <row r="10" spans="1:17" ht="18.75" x14ac:dyDescent="0.35">
      <c r="A10" s="18"/>
      <c r="B10" s="65"/>
      <c r="C10" s="44" t="s">
        <v>38</v>
      </c>
      <c r="D10" s="45">
        <f>SUM([1]B00401!$I$13:$I$27)</f>
        <v>32633797</v>
      </c>
      <c r="E10" s="45">
        <f>SUM([2]B00401!$I$13:$I$27)</f>
        <v>37986350</v>
      </c>
      <c r="F10" s="45">
        <f>SUM([3]B00401!$I$13:$I$27)</f>
        <v>36595059</v>
      </c>
      <c r="G10" s="45">
        <f>SUM([4]B00401!$I$13:$I$27)</f>
        <v>34660449</v>
      </c>
      <c r="H10" s="45">
        <f>SUM([5]B00401!$I$13:$I$27)</f>
        <v>34963732</v>
      </c>
      <c r="I10" s="45">
        <f>SUM([6]B00401!$I$13:$I$27)</f>
        <v>36837397</v>
      </c>
      <c r="J10" s="45">
        <f>SUM([7]B00401!$I$13:$I$27)</f>
        <v>36088889</v>
      </c>
      <c r="K10" s="45">
        <f>SUM([8]B00401!$I$13:$I$27)</f>
        <v>34225059</v>
      </c>
      <c r="L10" s="45">
        <f>SUM([9]B00401!$I$13:$I$27)</f>
        <v>32474017</v>
      </c>
      <c r="M10" s="45">
        <f>SUM([10]B00401!$I$13:$I$27)</f>
        <v>35166834</v>
      </c>
      <c r="N10" s="45">
        <f>SUM([11]B00401!$I$13:$I$27)</f>
        <v>34698399</v>
      </c>
      <c r="O10" s="45">
        <f>SUM([12]B00401!$I$13:$I$27)</f>
        <v>32582438</v>
      </c>
      <c r="P10" s="46">
        <v>28164179</v>
      </c>
      <c r="Q10" s="47">
        <v>27746540</v>
      </c>
    </row>
    <row r="11" spans="1:17" ht="37.5" x14ac:dyDescent="0.35">
      <c r="A11" s="18"/>
      <c r="B11" s="66"/>
      <c r="C11" s="49" t="s">
        <v>39</v>
      </c>
      <c r="D11" s="50">
        <f t="shared" ref="D11:Q11" si="3">D8/D10</f>
        <v>8.6172534565928688E-2</v>
      </c>
      <c r="E11" s="50">
        <f t="shared" si="3"/>
        <v>8.0189094240431108E-2</v>
      </c>
      <c r="F11" s="50">
        <f t="shared" si="3"/>
        <v>8.4806066305290015E-2</v>
      </c>
      <c r="G11" s="50">
        <f t="shared" si="3"/>
        <v>8.6950662410634094E-2</v>
      </c>
      <c r="H11" s="50">
        <f t="shared" si="3"/>
        <v>9.0978989313840977E-2</v>
      </c>
      <c r="I11" s="50">
        <f t="shared" si="3"/>
        <v>9.1559699508627065E-2</v>
      </c>
      <c r="J11" s="50">
        <f t="shared" si="3"/>
        <v>8.895092337145652E-2</v>
      </c>
      <c r="K11" s="50">
        <f t="shared" si="3"/>
        <v>9.7516325684055064E-2</v>
      </c>
      <c r="L11" s="50">
        <f t="shared" si="3"/>
        <v>8.9997550965130055E-2</v>
      </c>
      <c r="M11" s="50">
        <f t="shared" si="3"/>
        <v>7.9747667930527955E-2</v>
      </c>
      <c r="N11" s="50">
        <f t="shared" si="3"/>
        <v>8.0682137524558412E-2</v>
      </c>
      <c r="O11" s="50">
        <f t="shared" si="3"/>
        <v>8.5521930556577752E-2</v>
      </c>
      <c r="P11" s="51">
        <f t="shared" si="3"/>
        <v>9.2432163564931183E-2</v>
      </c>
      <c r="Q11" s="50">
        <f t="shared" si="3"/>
        <v>9.6044119374884218E-2</v>
      </c>
    </row>
    <row r="12" spans="1:17" ht="18.75" x14ac:dyDescent="0.4">
      <c r="A12" s="18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</row>
    <row r="13" spans="1:17" ht="20.25" x14ac:dyDescent="0.4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/>
      <c r="Q13" s="54" t="s">
        <v>47</v>
      </c>
    </row>
    <row r="14" spans="1:17" ht="37.5" x14ac:dyDescent="0.35">
      <c r="B14" s="41"/>
      <c r="C14" s="41"/>
      <c r="D14" s="42" t="s">
        <v>41</v>
      </c>
      <c r="E14" s="41"/>
      <c r="F14" s="41"/>
      <c r="G14" s="42" t="s">
        <v>21</v>
      </c>
      <c r="H14" s="41"/>
      <c r="I14" s="41"/>
      <c r="J14" s="41"/>
      <c r="K14" s="41"/>
      <c r="L14" s="42" t="s">
        <v>22</v>
      </c>
      <c r="M14" s="41"/>
      <c r="N14" s="41"/>
      <c r="O14" s="41"/>
      <c r="P14" s="43"/>
      <c r="Q14" s="59" t="s">
        <v>42</v>
      </c>
    </row>
    <row r="15" spans="1:17" ht="18.75" x14ac:dyDescent="0.15">
      <c r="B15" s="64" t="s">
        <v>35</v>
      </c>
      <c r="C15" s="44" t="s">
        <v>36</v>
      </c>
      <c r="D15" s="45">
        <f>D4/1000</f>
        <v>47249.069000000003</v>
      </c>
      <c r="E15" s="45">
        <f t="shared" ref="E15:Q17" si="4">E4/1000</f>
        <v>53803.050999999999</v>
      </c>
      <c r="F15" s="45">
        <f t="shared" si="4"/>
        <v>46408.300999999999</v>
      </c>
      <c r="G15" s="45">
        <f t="shared" si="4"/>
        <v>47018.614999999998</v>
      </c>
      <c r="H15" s="45">
        <f t="shared" si="4"/>
        <v>49802.968999999997</v>
      </c>
      <c r="I15" s="45">
        <f t="shared" si="4"/>
        <v>49278.633999999998</v>
      </c>
      <c r="J15" s="45">
        <f t="shared" si="4"/>
        <v>49089.305</v>
      </c>
      <c r="K15" s="45">
        <f t="shared" si="4"/>
        <v>49251.413999999997</v>
      </c>
      <c r="L15" s="45">
        <f t="shared" si="4"/>
        <v>44261.934000000001</v>
      </c>
      <c r="M15" s="45">
        <f t="shared" si="4"/>
        <v>47775.243999999999</v>
      </c>
      <c r="N15" s="45">
        <f t="shared" si="4"/>
        <v>44540.178999999996</v>
      </c>
      <c r="O15" s="45">
        <f t="shared" si="4"/>
        <v>40944.404999999999</v>
      </c>
      <c r="P15" s="46">
        <f t="shared" si="4"/>
        <v>39571.091999999997</v>
      </c>
      <c r="Q15" s="45">
        <f t="shared" si="4"/>
        <v>37632.538</v>
      </c>
    </row>
    <row r="16" spans="1:17" ht="18.75" x14ac:dyDescent="0.15">
      <c r="B16" s="65"/>
      <c r="C16" s="44" t="s">
        <v>37</v>
      </c>
      <c r="D16" s="45">
        <f>D5/1000</f>
        <v>29489.967000000001</v>
      </c>
      <c r="E16" s="45">
        <f t="shared" si="4"/>
        <v>31904.066999999999</v>
      </c>
      <c r="F16" s="45">
        <f t="shared" si="4"/>
        <v>28797.483</v>
      </c>
      <c r="G16" s="45">
        <f t="shared" si="4"/>
        <v>27577.668000000001</v>
      </c>
      <c r="H16" s="45">
        <f t="shared" si="4"/>
        <v>27961.128000000001</v>
      </c>
      <c r="I16" s="45">
        <f t="shared" si="4"/>
        <v>28612.014999999999</v>
      </c>
      <c r="J16" s="45">
        <f t="shared" si="4"/>
        <v>26019.198</v>
      </c>
      <c r="K16" s="45">
        <f t="shared" si="4"/>
        <v>26114.992999999999</v>
      </c>
      <c r="L16" s="45">
        <f t="shared" si="4"/>
        <v>22239.15</v>
      </c>
      <c r="M16" s="45">
        <f t="shared" si="4"/>
        <v>22924.003000000001</v>
      </c>
      <c r="N16" s="45">
        <f t="shared" si="4"/>
        <v>24830.448</v>
      </c>
      <c r="O16" s="45">
        <f t="shared" si="4"/>
        <v>24285.294000000002</v>
      </c>
      <c r="P16" s="46">
        <f t="shared" si="4"/>
        <v>21534.971000000001</v>
      </c>
      <c r="Q16" s="45">
        <f t="shared" si="4"/>
        <v>20115.776999999998</v>
      </c>
    </row>
    <row r="17" spans="2:17" ht="18.75" x14ac:dyDescent="0.15">
      <c r="B17" s="65"/>
      <c r="C17" s="44" t="s">
        <v>38</v>
      </c>
      <c r="D17" s="45">
        <f>D6/1000</f>
        <v>76739.035999999993</v>
      </c>
      <c r="E17" s="45">
        <f t="shared" si="4"/>
        <v>85707.118000000002</v>
      </c>
      <c r="F17" s="45">
        <f t="shared" si="4"/>
        <v>75205.784</v>
      </c>
      <c r="G17" s="45">
        <f t="shared" si="4"/>
        <v>74596.282999999996</v>
      </c>
      <c r="H17" s="45">
        <f t="shared" si="4"/>
        <v>77764.096999999994</v>
      </c>
      <c r="I17" s="45">
        <f t="shared" si="4"/>
        <v>77890.649000000005</v>
      </c>
      <c r="J17" s="45">
        <f t="shared" si="4"/>
        <v>75108.502999999997</v>
      </c>
      <c r="K17" s="45">
        <f t="shared" si="4"/>
        <v>75366.407000000007</v>
      </c>
      <c r="L17" s="45">
        <f t="shared" si="4"/>
        <v>66501.084000000003</v>
      </c>
      <c r="M17" s="45">
        <f t="shared" si="4"/>
        <v>70699.247000000003</v>
      </c>
      <c r="N17" s="45">
        <f t="shared" si="4"/>
        <v>69370.626999999993</v>
      </c>
      <c r="O17" s="45">
        <f t="shared" si="4"/>
        <v>65229.699000000001</v>
      </c>
      <c r="P17" s="46">
        <f t="shared" si="4"/>
        <v>61106.063000000002</v>
      </c>
      <c r="Q17" s="45">
        <f t="shared" si="4"/>
        <v>57748.315000000002</v>
      </c>
    </row>
    <row r="18" spans="2:17" ht="37.5" x14ac:dyDescent="0.15">
      <c r="B18" s="66"/>
      <c r="C18" s="49" t="s">
        <v>39</v>
      </c>
      <c r="D18" s="50">
        <f t="shared" ref="D18:Q18" si="5">D15/D17</f>
        <v>0.61571100528289158</v>
      </c>
      <c r="E18" s="50">
        <f t="shared" si="5"/>
        <v>0.62775475661193036</v>
      </c>
      <c r="F18" s="50">
        <f t="shared" si="5"/>
        <v>0.61708419926850311</v>
      </c>
      <c r="G18" s="50">
        <f t="shared" si="5"/>
        <v>0.63030774603072381</v>
      </c>
      <c r="H18" s="50">
        <f t="shared" si="5"/>
        <v>0.64043653718502003</v>
      </c>
      <c r="I18" s="50">
        <f t="shared" si="5"/>
        <v>0.63266431378688337</v>
      </c>
      <c r="J18" s="50">
        <f t="shared" si="5"/>
        <v>0.6535785302497642</v>
      </c>
      <c r="K18" s="50">
        <f t="shared" si="5"/>
        <v>0.65349292822198612</v>
      </c>
      <c r="L18" s="50">
        <f t="shared" si="5"/>
        <v>0.66558214299183449</v>
      </c>
      <c r="M18" s="50">
        <f t="shared" si="5"/>
        <v>0.67575322266162174</v>
      </c>
      <c r="N18" s="50">
        <f t="shared" si="5"/>
        <v>0.64206107002607893</v>
      </c>
      <c r="O18" s="50">
        <f t="shared" si="5"/>
        <v>0.62769575251297727</v>
      </c>
      <c r="P18" s="51">
        <f t="shared" si="5"/>
        <v>0.64758045367773076</v>
      </c>
      <c r="Q18" s="50">
        <f t="shared" si="5"/>
        <v>0.65166469359322432</v>
      </c>
    </row>
    <row r="19" spans="2:17" ht="18" customHeight="1" x14ac:dyDescent="0.15">
      <c r="B19" s="48"/>
      <c r="C19" s="49" t="s">
        <v>43</v>
      </c>
      <c r="D19" s="55">
        <f>D18*100</f>
        <v>61.571100528289158</v>
      </c>
      <c r="E19" s="55">
        <f t="shared" ref="E19:Q19" si="6">E18*100</f>
        <v>62.775475661193035</v>
      </c>
      <c r="F19" s="55">
        <f t="shared" si="6"/>
        <v>61.708419926850311</v>
      </c>
      <c r="G19" s="55">
        <f t="shared" si="6"/>
        <v>63.030774603072381</v>
      </c>
      <c r="H19" s="55">
        <f t="shared" si="6"/>
        <v>64.043653718502</v>
      </c>
      <c r="I19" s="55">
        <f t="shared" si="6"/>
        <v>63.266431378688338</v>
      </c>
      <c r="J19" s="55">
        <f t="shared" si="6"/>
        <v>65.357853024976421</v>
      </c>
      <c r="K19" s="55">
        <f t="shared" si="6"/>
        <v>65.349292822198606</v>
      </c>
      <c r="L19" s="55">
        <f t="shared" si="6"/>
        <v>66.558214299183447</v>
      </c>
      <c r="M19" s="55">
        <f t="shared" si="6"/>
        <v>67.575322266162175</v>
      </c>
      <c r="N19" s="55">
        <f t="shared" si="6"/>
        <v>64.206107002607894</v>
      </c>
      <c r="O19" s="55">
        <f t="shared" si="6"/>
        <v>62.769575251297724</v>
      </c>
      <c r="P19" s="56">
        <f t="shared" si="6"/>
        <v>64.758045367773079</v>
      </c>
      <c r="Q19" s="55">
        <f t="shared" si="6"/>
        <v>65.166469359322434</v>
      </c>
    </row>
    <row r="20" spans="2:17" ht="18.75" x14ac:dyDescent="0.15">
      <c r="B20" s="64" t="s">
        <v>40</v>
      </c>
      <c r="C20" s="44" t="s">
        <v>36</v>
      </c>
      <c r="D20" s="45">
        <f>D8/1000</f>
        <v>2812.1370000000002</v>
      </c>
      <c r="E20" s="45">
        <f t="shared" ref="E20:Q22" si="7">E8/1000</f>
        <v>3046.0909999999999</v>
      </c>
      <c r="F20" s="45">
        <f t="shared" si="7"/>
        <v>3103.4830000000002</v>
      </c>
      <c r="G20" s="45">
        <f t="shared" si="7"/>
        <v>3013.7489999999998</v>
      </c>
      <c r="H20" s="45">
        <f t="shared" si="7"/>
        <v>3180.9650000000001</v>
      </c>
      <c r="I20" s="45">
        <f t="shared" si="7"/>
        <v>3372.8209999999999</v>
      </c>
      <c r="J20" s="45">
        <f t="shared" si="7"/>
        <v>3210.14</v>
      </c>
      <c r="K20" s="45">
        <f t="shared" si="7"/>
        <v>3337.502</v>
      </c>
      <c r="L20" s="45">
        <f t="shared" si="7"/>
        <v>2922.5819999999999</v>
      </c>
      <c r="M20" s="45">
        <f t="shared" si="7"/>
        <v>2804.473</v>
      </c>
      <c r="N20" s="45">
        <f t="shared" si="7"/>
        <v>2799.5410000000002</v>
      </c>
      <c r="O20" s="45">
        <f t="shared" si="7"/>
        <v>2786.5129999999999</v>
      </c>
      <c r="P20" s="46">
        <f t="shared" si="7"/>
        <v>2603.2759999999998</v>
      </c>
      <c r="Q20" s="45">
        <f t="shared" si="7"/>
        <v>2664.8919999999998</v>
      </c>
    </row>
    <row r="21" spans="2:17" ht="18.75" x14ac:dyDescent="0.15">
      <c r="B21" s="65"/>
      <c r="C21" s="44" t="s">
        <v>37</v>
      </c>
      <c r="D21" s="45">
        <f>D9/1000</f>
        <v>29821.66</v>
      </c>
      <c r="E21" s="45">
        <f t="shared" si="7"/>
        <v>34940.258999999998</v>
      </c>
      <c r="F21" s="45">
        <f t="shared" si="7"/>
        <v>33491.576000000001</v>
      </c>
      <c r="G21" s="45">
        <f t="shared" si="7"/>
        <v>31646.7</v>
      </c>
      <c r="H21" s="45">
        <f t="shared" si="7"/>
        <v>31782.767</v>
      </c>
      <c r="I21" s="45">
        <f t="shared" si="7"/>
        <v>33464.576000000001</v>
      </c>
      <c r="J21" s="45">
        <f t="shared" si="7"/>
        <v>32878.749000000003</v>
      </c>
      <c r="K21" s="45">
        <f t="shared" si="7"/>
        <v>30887.557000000001</v>
      </c>
      <c r="L21" s="45">
        <f t="shared" si="7"/>
        <v>29551.435000000001</v>
      </c>
      <c r="M21" s="45">
        <f t="shared" si="7"/>
        <v>32362.361000000001</v>
      </c>
      <c r="N21" s="45">
        <f t="shared" si="7"/>
        <v>31898.858</v>
      </c>
      <c r="O21" s="45">
        <f t="shared" si="7"/>
        <v>29795.924999999999</v>
      </c>
      <c r="P21" s="46">
        <f t="shared" si="7"/>
        <v>25560.902999999998</v>
      </c>
      <c r="Q21" s="45">
        <f t="shared" si="7"/>
        <v>25081.648000000001</v>
      </c>
    </row>
    <row r="22" spans="2:17" ht="18.75" x14ac:dyDescent="0.15">
      <c r="B22" s="65"/>
      <c r="C22" s="44" t="s">
        <v>38</v>
      </c>
      <c r="D22" s="45">
        <f>D10/1000</f>
        <v>32633.796999999999</v>
      </c>
      <c r="E22" s="45">
        <f t="shared" si="7"/>
        <v>37986.35</v>
      </c>
      <c r="F22" s="45">
        <f t="shared" si="7"/>
        <v>36595.059000000001</v>
      </c>
      <c r="G22" s="45">
        <f t="shared" si="7"/>
        <v>34660.449000000001</v>
      </c>
      <c r="H22" s="45">
        <f t="shared" si="7"/>
        <v>34963.732000000004</v>
      </c>
      <c r="I22" s="45">
        <f t="shared" si="7"/>
        <v>36837.396999999997</v>
      </c>
      <c r="J22" s="45">
        <f t="shared" si="7"/>
        <v>36088.889000000003</v>
      </c>
      <c r="K22" s="45">
        <f t="shared" si="7"/>
        <v>34225.059000000001</v>
      </c>
      <c r="L22" s="45">
        <f t="shared" si="7"/>
        <v>32474.017</v>
      </c>
      <c r="M22" s="45">
        <f t="shared" si="7"/>
        <v>35166.834000000003</v>
      </c>
      <c r="N22" s="45">
        <f t="shared" si="7"/>
        <v>34698.398999999998</v>
      </c>
      <c r="O22" s="45">
        <f t="shared" si="7"/>
        <v>32582.437999999998</v>
      </c>
      <c r="P22" s="46">
        <f t="shared" si="7"/>
        <v>28164.179</v>
      </c>
      <c r="Q22" s="45">
        <f t="shared" si="7"/>
        <v>27746.54</v>
      </c>
    </row>
    <row r="23" spans="2:17" ht="37.5" x14ac:dyDescent="0.15">
      <c r="B23" s="66"/>
      <c r="C23" s="49" t="s">
        <v>39</v>
      </c>
      <c r="D23" s="50">
        <f t="shared" ref="D23:Q23" si="8">D20/D22</f>
        <v>8.6172534565928702E-2</v>
      </c>
      <c r="E23" s="50">
        <f t="shared" si="8"/>
        <v>8.0189094240431108E-2</v>
      </c>
      <c r="F23" s="50">
        <f t="shared" si="8"/>
        <v>8.4806066305290015E-2</v>
      </c>
      <c r="G23" s="50">
        <f t="shared" si="8"/>
        <v>8.695066241063408E-2</v>
      </c>
      <c r="H23" s="50">
        <f t="shared" si="8"/>
        <v>9.0978989313840977E-2</v>
      </c>
      <c r="I23" s="50">
        <f t="shared" si="8"/>
        <v>9.1559699508627065E-2</v>
      </c>
      <c r="J23" s="50">
        <f t="shared" si="8"/>
        <v>8.8950923371456506E-2</v>
      </c>
      <c r="K23" s="50">
        <f t="shared" si="8"/>
        <v>9.7516325684055064E-2</v>
      </c>
      <c r="L23" s="50">
        <f t="shared" si="8"/>
        <v>8.9997550965130055E-2</v>
      </c>
      <c r="M23" s="50">
        <f t="shared" si="8"/>
        <v>7.9747667930527941E-2</v>
      </c>
      <c r="N23" s="50">
        <f t="shared" si="8"/>
        <v>8.0682137524558425E-2</v>
      </c>
      <c r="O23" s="50">
        <f t="shared" si="8"/>
        <v>8.5521930556577752E-2</v>
      </c>
      <c r="P23" s="51">
        <f t="shared" si="8"/>
        <v>9.2432163564931183E-2</v>
      </c>
      <c r="Q23" s="50">
        <f t="shared" si="8"/>
        <v>9.6044119374884204E-2</v>
      </c>
    </row>
    <row r="24" spans="2:17" ht="75" x14ac:dyDescent="0.15">
      <c r="B24" s="53"/>
      <c r="C24" s="49" t="s">
        <v>44</v>
      </c>
      <c r="D24" s="57">
        <f>D23*100</f>
        <v>8.61725345659287</v>
      </c>
      <c r="E24" s="57">
        <f t="shared" ref="E24:Q24" si="9">E23*100</f>
        <v>8.0189094240431107</v>
      </c>
      <c r="F24" s="57">
        <f t="shared" si="9"/>
        <v>8.4806066305290013</v>
      </c>
      <c r="G24" s="57">
        <f t="shared" si="9"/>
        <v>8.6950662410634081</v>
      </c>
      <c r="H24" s="57">
        <f t="shared" si="9"/>
        <v>9.0978989313840977</v>
      </c>
      <c r="I24" s="57">
        <f t="shared" si="9"/>
        <v>9.1559699508627066</v>
      </c>
      <c r="J24" s="57">
        <f t="shared" si="9"/>
        <v>8.8950923371456501</v>
      </c>
      <c r="K24" s="57">
        <f t="shared" si="9"/>
        <v>9.7516325684055065</v>
      </c>
      <c r="L24" s="57">
        <f t="shared" si="9"/>
        <v>8.999755096513006</v>
      </c>
      <c r="M24" s="57">
        <f t="shared" si="9"/>
        <v>7.9747667930527939</v>
      </c>
      <c r="N24" s="57">
        <f t="shared" si="9"/>
        <v>8.0682137524558417</v>
      </c>
      <c r="O24" s="57">
        <f t="shared" si="9"/>
        <v>8.5521930556577743</v>
      </c>
      <c r="P24" s="57">
        <f t="shared" si="9"/>
        <v>9.243216356493118</v>
      </c>
      <c r="Q24" s="57">
        <f t="shared" si="9"/>
        <v>9.60441193748842</v>
      </c>
    </row>
  </sheetData>
  <mergeCells count="4">
    <mergeCell ref="B4:B7"/>
    <mergeCell ref="B8:B11"/>
    <mergeCell ref="B15:B18"/>
    <mergeCell ref="B20:B23"/>
  </mergeCells>
  <phoneticPr fontId="1"/>
  <pageMargins left="0.59055118110236227" right="0.59055118110236227" top="0.78740157480314965" bottom="0.59055118110236227" header="0.39370078740157483" footer="0.39370078740157483"/>
  <pageSetup paperSize="9" scale="65" orientation="landscape" r:id="rId1"/>
  <headerFooter scaleWithDoc="0" alignWithMargins="0"/>
  <colBreaks count="1" manualBreakCount="1"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資料Ⅲ-11①</vt:lpstr>
      <vt:lpstr>資料Ⅲ-11➁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2026-06-30T12:06:49Z</dcterms:created>
  <dcterms:modified xsi:type="dcterms:W3CDTF">2026-06-30T12:06:53Z</dcterms:modified>
  <cp:category/>
  <cp:contentStatus/>
</cp:coreProperties>
</file>