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EBC09BEC-ABD6-4C4B-A525-2D34A265BB25}" xr6:coauthVersionLast="47" xr6:coauthVersionMax="47" xr10:uidLastSave="{00000000-0000-0000-0000-000000000000}"/>
  <bookViews>
    <workbookView xWindow="28680" yWindow="-60" windowWidth="29040" windowHeight="15720" tabRatio="745" xr2:uid="{BD8B316C-0121-400C-A098-C8512601EE4E}"/>
  </bookViews>
  <sheets>
    <sheet name="資料II-27" sheetId="11" r:id="rId1"/>
  </sheets>
  <definedNames>
    <definedName name="_xlnm.Print_Area" localSheetId="0">'資料II-27'!$A$1:$AO$38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0" i="11" l="1"/>
  <c r="I9" i="11"/>
  <c r="AI7" i="11" l="1"/>
  <c r="AI8" i="11" l="1"/>
  <c r="AI9" i="11" s="1"/>
  <c r="AI10" i="11"/>
  <c r="AH10" i="11"/>
  <c r="AG10" i="11"/>
  <c r="AF10" i="11"/>
  <c r="AH7" i="11"/>
  <c r="AH8" i="11" s="1"/>
  <c r="AH9" i="11" s="1"/>
  <c r="AG7" i="11"/>
  <c r="AG8" i="11" s="1"/>
  <c r="AG9" i="11" s="1"/>
  <c r="AF7" i="11"/>
  <c r="AF8" i="11" s="1"/>
  <c r="AF9" i="11" s="1"/>
  <c r="AE7" i="11"/>
  <c r="AE8" i="11" s="1"/>
  <c r="AE9" i="11" s="1"/>
  <c r="AD7" i="11"/>
  <c r="AD8" i="11" s="1"/>
  <c r="AD9" i="11" s="1"/>
  <c r="AC7" i="11"/>
  <c r="AC8" i="11" s="1"/>
  <c r="AC9" i="11" s="1"/>
  <c r="AB7" i="11"/>
  <c r="AB8" i="11" s="1"/>
  <c r="AB9" i="11" s="1"/>
  <c r="AA7" i="11"/>
  <c r="AA8" i="11" s="1"/>
  <c r="AA9" i="11" s="1"/>
  <c r="Z7" i="11"/>
  <c r="Z8" i="11" s="1"/>
  <c r="Z9" i="11" s="1"/>
  <c r="Y7" i="11"/>
  <c r="Y8" i="11" s="1"/>
  <c r="Y9" i="11" s="1"/>
  <c r="X7" i="11"/>
  <c r="X8" i="11" s="1"/>
  <c r="X9" i="11" s="1"/>
  <c r="W7" i="11"/>
  <c r="W8" i="11" s="1"/>
  <c r="W9" i="11" s="1"/>
  <c r="V7" i="11"/>
  <c r="V8" i="11" s="1"/>
  <c r="V9" i="11" s="1"/>
  <c r="U7" i="11"/>
  <c r="U8" i="11" s="1"/>
  <c r="U9" i="11" s="1"/>
  <c r="T7" i="11"/>
  <c r="T8" i="11" s="1"/>
  <c r="T9" i="11" s="1"/>
  <c r="S7" i="11"/>
  <c r="S8" i="11" s="1"/>
  <c r="S9" i="11" s="1"/>
  <c r="R7" i="11"/>
  <c r="R8" i="11" s="1"/>
  <c r="R9" i="11" s="1"/>
  <c r="Q7" i="11"/>
  <c r="Q8" i="11" s="1"/>
  <c r="Q9" i="11" s="1"/>
  <c r="P7" i="11"/>
  <c r="O7" i="11"/>
  <c r="N7" i="11"/>
  <c r="M7" i="11"/>
  <c r="L7" i="11"/>
  <c r="K7" i="11"/>
  <c r="J7" i="11"/>
  <c r="I7" i="11"/>
  <c r="H7" i="11"/>
  <c r="G7" i="11"/>
  <c r="P6" i="11"/>
  <c r="O6" i="11"/>
  <c r="O8" i="11" s="1"/>
  <c r="O9" i="11" s="1"/>
  <c r="N6" i="11"/>
  <c r="M6" i="11"/>
  <c r="M8" i="11" s="1"/>
  <c r="M9" i="11" s="1"/>
  <c r="L6" i="11"/>
  <c r="K6" i="11"/>
  <c r="J6" i="11"/>
  <c r="J8" i="11" s="1"/>
  <c r="J9" i="11" s="1"/>
  <c r="I6" i="11"/>
  <c r="I8" i="11" s="1"/>
  <c r="H6" i="11"/>
  <c r="G6" i="11"/>
  <c r="G8" i="11" s="1"/>
  <c r="G9" i="11" s="1"/>
  <c r="L8" i="11" l="1"/>
  <c r="L9" i="11" s="1"/>
  <c r="K8" i="11"/>
  <c r="K9" i="11" s="1"/>
  <c r="N8" i="11"/>
  <c r="N9" i="11" s="1"/>
  <c r="H8" i="11"/>
  <c r="H9" i="11" s="1"/>
  <c r="P8" i="11"/>
  <c r="P9" i="11" s="1"/>
</calcChain>
</file>

<file path=xl/sharedStrings.xml><?xml version="1.0" encoding="utf-8"?>
<sst xmlns="http://schemas.openxmlformats.org/spreadsheetml/2006/main" count="18" uniqueCount="18">
  <si>
    <t>（単位：万トン、％）</t>
    <rPh sb="1" eb="3">
      <t>タンイ</t>
    </rPh>
    <rPh sb="4" eb="5">
      <t>マン</t>
    </rPh>
    <phoneticPr fontId="3"/>
  </si>
  <si>
    <t xml:space="preserve"> </t>
  </si>
  <si>
    <t>H3</t>
    <phoneticPr fontId="2"/>
  </si>
  <si>
    <t>H7
(1995)</t>
    <phoneticPr fontId="2"/>
  </si>
  <si>
    <t>12
(2000)</t>
    <phoneticPr fontId="3"/>
  </si>
  <si>
    <t>17
(05)</t>
    <phoneticPr fontId="3"/>
  </si>
  <si>
    <t>22
(10)</t>
    <phoneticPr fontId="3"/>
  </si>
  <si>
    <t>27
(15)</t>
    <phoneticPr fontId="2"/>
  </si>
  <si>
    <t>R2
(20)</t>
    <phoneticPr fontId="3"/>
  </si>
  <si>
    <t>輸入量</t>
    <rPh sb="0" eb="2">
      <t>ユニュウ</t>
    </rPh>
    <rPh sb="2" eb="3">
      <t>リョウ</t>
    </rPh>
    <phoneticPr fontId="2"/>
  </si>
  <si>
    <t>輸出量</t>
    <rPh sb="0" eb="2">
      <t>ユシュツ</t>
    </rPh>
    <rPh sb="2" eb="3">
      <t>リョウ</t>
    </rPh>
    <phoneticPr fontId="2"/>
  </si>
  <si>
    <t>消費量</t>
    <rPh sb="0" eb="3">
      <t>ショウヒリョウ</t>
    </rPh>
    <phoneticPr fontId="2"/>
  </si>
  <si>
    <t xml:space="preserve">  　注：生産量は、黒炭、白炭、粉炭、竹炭、オガ炭の合計。</t>
    <rPh sb="3" eb="4">
      <t>チュウ</t>
    </rPh>
    <rPh sb="5" eb="8">
      <t>セイサンリョウ</t>
    </rPh>
    <phoneticPr fontId="2"/>
  </si>
  <si>
    <t>生産量</t>
    <rPh sb="0" eb="3">
      <t>セイサンリョウ</t>
    </rPh>
    <phoneticPr fontId="4"/>
  </si>
  <si>
    <t>自給率（右軸）</t>
    <rPh sb="0" eb="3">
      <t>ジキュウリツ</t>
    </rPh>
    <rPh sb="4" eb="5">
      <t>ミギ</t>
    </rPh>
    <rPh sb="5" eb="6">
      <t>ジク</t>
    </rPh>
    <phoneticPr fontId="2"/>
  </si>
  <si>
    <t>〇木炭の国内生産量の推移</t>
    <rPh sb="4" eb="6">
      <t>コクナイ</t>
    </rPh>
    <phoneticPr fontId="3"/>
  </si>
  <si>
    <t>6
(24)</t>
    <phoneticPr fontId="3"/>
  </si>
  <si>
    <t>資料：農林水産省「特用林産基礎資料」、財務省「貿易統計」</t>
    <rPh sb="0" eb="2">
      <t>シリョウ</t>
    </rPh>
    <rPh sb="3" eb="8">
      <t>ノウリンスイサンショウ</t>
    </rPh>
    <rPh sb="19" eb="22">
      <t>ザイムショウ</t>
    </rPh>
    <rPh sb="23" eb="27">
      <t>ボウエキトウケイ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</si>
</sst>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_ ;[Red]\-#,##0.0\ "/>
    <numFmt numFmtId="177" formatCode="0.0_);[Red]\(0.0\)"/>
    <numFmt numFmtId="178" formatCode="#,##0_ ;[Red]\-#,##0\ "/>
    <numFmt numFmtId="179" formatCode="0.0_ "/>
    <numFmt numFmtId="180" formatCode="0.0%"/>
    <numFmt numFmtId="181" formatCode="0.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標準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shrinkToFit="1"/>
    </xf>
    <xf numFmtId="38" fontId="5" fillId="0" borderId="0" xfId="0" applyNumberFormat="1" applyFont="1">
      <alignment vertical="center"/>
    </xf>
    <xf numFmtId="0" fontId="7" fillId="0" borderId="0" xfId="0" applyFont="1">
      <alignment vertical="center"/>
    </xf>
    <xf numFmtId="176" fontId="5" fillId="0" borderId="1" xfId="2" applyNumberFormat="1" applyFont="1" applyBorder="1" applyAlignment="1">
      <alignment vertical="center" shrinkToFit="1"/>
    </xf>
    <xf numFmtId="176" fontId="5" fillId="0" borderId="1" xfId="1" applyNumberFormat="1" applyFont="1" applyBorder="1" applyAlignment="1">
      <alignment vertical="center" shrinkToFit="1"/>
    </xf>
    <xf numFmtId="176" fontId="6" fillId="0" borderId="1" xfId="2" applyNumberFormat="1" applyFont="1" applyFill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77" fontId="5" fillId="0" borderId="1" xfId="2" applyNumberFormat="1" applyFont="1" applyBorder="1" applyAlignment="1">
      <alignment vertical="center" shrinkToFit="1"/>
    </xf>
    <xf numFmtId="177" fontId="5" fillId="0" borderId="1" xfId="0" applyNumberFormat="1" applyFont="1" applyBorder="1">
      <alignment vertical="center"/>
    </xf>
    <xf numFmtId="0" fontId="5" fillId="0" borderId="1" xfId="1" applyFont="1" applyBorder="1" applyAlignment="1">
      <alignment horizontal="center" vertical="center" wrapText="1"/>
    </xf>
    <xf numFmtId="178" fontId="5" fillId="0" borderId="1" xfId="2" applyNumberFormat="1" applyFont="1" applyBorder="1" applyAlignment="1">
      <alignment vertical="center" shrinkToFit="1"/>
    </xf>
    <xf numFmtId="0" fontId="8" fillId="0" borderId="0" xfId="0" applyFont="1">
      <alignment vertical="center"/>
    </xf>
    <xf numFmtId="179" fontId="5" fillId="0" borderId="1" xfId="0" applyNumberFormat="1" applyFont="1" applyBorder="1">
      <alignment vertical="center"/>
    </xf>
    <xf numFmtId="176" fontId="5" fillId="0" borderId="1" xfId="2" applyNumberFormat="1" applyFont="1" applyFill="1" applyBorder="1" applyAlignment="1">
      <alignment vertical="center" shrinkToFit="1"/>
    </xf>
    <xf numFmtId="38" fontId="5" fillId="0" borderId="0" xfId="4" applyFont="1">
      <alignment vertical="center"/>
    </xf>
    <xf numFmtId="38" fontId="6" fillId="0" borderId="0" xfId="4" applyFont="1">
      <alignment vertical="center"/>
    </xf>
    <xf numFmtId="0" fontId="5" fillId="0" borderId="1" xfId="0" applyFont="1" applyBorder="1" applyAlignment="1">
      <alignment horizontal="center" vertical="center" wrapText="1"/>
    </xf>
    <xf numFmtId="180" fontId="5" fillId="0" borderId="0" xfId="5" applyNumberFormat="1" applyFont="1">
      <alignment vertical="center"/>
    </xf>
    <xf numFmtId="181" fontId="6" fillId="0" borderId="1" xfId="0" applyNumberFormat="1" applyFont="1" applyBorder="1">
      <alignment vertical="center"/>
    </xf>
    <xf numFmtId="181" fontId="5" fillId="0" borderId="1" xfId="0" applyNumberFormat="1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181" fontId="6" fillId="0" borderId="1" xfId="2" applyNumberFormat="1" applyFont="1" applyFill="1" applyBorder="1" applyAlignment="1">
      <alignment vertical="center" shrinkToFit="1"/>
    </xf>
    <xf numFmtId="178" fontId="6" fillId="0" borderId="1" xfId="2" applyNumberFormat="1" applyFont="1" applyFill="1" applyBorder="1" applyAlignment="1">
      <alignment vertical="center" shrinkToFit="1"/>
    </xf>
    <xf numFmtId="38" fontId="6" fillId="0" borderId="0" xfId="4" applyFont="1" applyFill="1">
      <alignment vertical="center"/>
    </xf>
    <xf numFmtId="0" fontId="11" fillId="0" borderId="0" xfId="0" applyFont="1">
      <alignment vertical="center"/>
    </xf>
  </cellXfs>
  <cellStyles count="8">
    <cellStyle name="パーセント" xfId="5" builtinId="5"/>
    <cellStyle name="パーセント 2" xfId="3" xr:uid="{0E9AB19B-CA7E-4A7B-A268-96A5F379D0CD}"/>
    <cellStyle name="桁区切り" xfId="4" builtinId="6"/>
    <cellStyle name="桁区切り 3" xfId="2" xr:uid="{FE20F268-C7D8-4650-9DEB-AF647A087EE4}"/>
    <cellStyle name="標準" xfId="0" builtinId="0"/>
    <cellStyle name="標準 2" xfId="1" xr:uid="{5E5EA7A2-963E-405C-AF04-54E902F48C96}"/>
    <cellStyle name="標準 2 3" xfId="7" xr:uid="{CAB5B64A-18D3-4557-A92D-8BB602645FEB}"/>
    <cellStyle name="標準 5" xfId="6" xr:uid="{389FE08F-601A-48EA-AC86-E49213856981}"/>
  </cellStyles>
  <dxfs count="0"/>
  <tableStyles count="0" defaultTableStyle="TableStyleMedium2" defaultPivotStyle="PivotStyleLight16"/>
  <colors>
    <mruColors>
      <color rgb="FFFFFFCC"/>
      <color rgb="FF66FF99"/>
      <color rgb="FFFDE9D9"/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27925944814698E-2"/>
          <c:y val="9.3664899887145658E-2"/>
          <c:w val="0.82420773490417376"/>
          <c:h val="0.725334526221975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'資料II-27'!$B$5</c:f>
              <c:strCache>
                <c:ptCount val="1"/>
                <c:pt idx="0">
                  <c:v>生産量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Pt>
            <c:idx val="25"/>
            <c:invertIfNegative val="0"/>
            <c:bubble3D val="0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29D-4575-9D1D-09F65ACD1358}"/>
              </c:ext>
            </c:extLst>
          </c:dPt>
          <c:dLbls>
            <c:dLbl>
              <c:idx val="29"/>
              <c:layout>
                <c:manualLayout>
                  <c:x val="-3.5155948375710108E-2"/>
                  <c:y val="-1.52596026474770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33-41B2-8683-E9245552CE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'資料II-27'!$C$4:$AJ$4</c:f>
              <c:strCache>
                <c:ptCount val="30"/>
                <c:pt idx="0">
                  <c:v>H7
(1995)</c:v>
                </c:pt>
                <c:pt idx="5">
                  <c:v>12
(2000)</c:v>
                </c:pt>
                <c:pt idx="10">
                  <c:v>17
(05)</c:v>
                </c:pt>
                <c:pt idx="15">
                  <c:v>22
(10)</c:v>
                </c:pt>
                <c:pt idx="20">
                  <c:v>27
(15)</c:v>
                </c:pt>
                <c:pt idx="25">
                  <c:v>R2
(20)</c:v>
                </c:pt>
                <c:pt idx="29">
                  <c:v>6
(24)</c:v>
                </c:pt>
              </c:strCache>
            </c:strRef>
          </c:cat>
          <c:val>
            <c:numRef>
              <c:f>'資料II-27'!$C$5:$AJ$5</c:f>
              <c:numCache>
                <c:formatCode>#,##0.0_ ;[Red]\-#,##0.0\ </c:formatCode>
                <c:ptCount val="30"/>
                <c:pt idx="0">
                  <c:v>8.2278000000000002</c:v>
                </c:pt>
                <c:pt idx="1">
                  <c:v>7.7832999999999997</c:v>
                </c:pt>
                <c:pt idx="2">
                  <c:v>7.1757</c:v>
                </c:pt>
                <c:pt idx="3">
                  <c:v>6.8582000000000001</c:v>
                </c:pt>
                <c:pt idx="4">
                  <c:v>7.5167000000000002</c:v>
                </c:pt>
                <c:pt idx="5">
                  <c:v>6.7427999999999999</c:v>
                </c:pt>
                <c:pt idx="6">
                  <c:v>6.3155999999999999</c:v>
                </c:pt>
                <c:pt idx="7">
                  <c:v>5.5098000000000003</c:v>
                </c:pt>
                <c:pt idx="8">
                  <c:v>5.0986000000000002</c:v>
                </c:pt>
                <c:pt idx="9">
                  <c:v>4.7306999999999997</c:v>
                </c:pt>
                <c:pt idx="10">
                  <c:v>4.4918999999999993</c:v>
                </c:pt>
                <c:pt idx="11">
                  <c:v>4.2344999999999997</c:v>
                </c:pt>
                <c:pt idx="12">
                  <c:v>3.9024000000000001</c:v>
                </c:pt>
                <c:pt idx="13">
                  <c:v>3.7307399999999999</c:v>
                </c:pt>
                <c:pt idx="14">
                  <c:v>3.4448999999999996</c:v>
                </c:pt>
                <c:pt idx="15">
                  <c:v>3.4095</c:v>
                </c:pt>
                <c:pt idx="16">
                  <c:v>3.1227</c:v>
                </c:pt>
                <c:pt idx="17">
                  <c:v>3.0263</c:v>
                </c:pt>
                <c:pt idx="18">
                  <c:v>2.9584000000000001</c:v>
                </c:pt>
                <c:pt idx="19">
                  <c:v>2.7748999999999997</c:v>
                </c:pt>
                <c:pt idx="20">
                  <c:v>2.5853000000000002</c:v>
                </c:pt>
                <c:pt idx="21">
                  <c:v>2.3733</c:v>
                </c:pt>
                <c:pt idx="22">
                  <c:v>2.3096000000000001</c:v>
                </c:pt>
                <c:pt idx="23">
                  <c:v>2.1711400000000003</c:v>
                </c:pt>
                <c:pt idx="24">
                  <c:v>2.1320800000000002</c:v>
                </c:pt>
                <c:pt idx="25" formatCode="0.0_ ">
                  <c:v>1.9759199999999999</c:v>
                </c:pt>
                <c:pt idx="26" formatCode="0.0">
                  <c:v>1.71652</c:v>
                </c:pt>
                <c:pt idx="27" formatCode="0.0">
                  <c:v>1.70808</c:v>
                </c:pt>
                <c:pt idx="28" formatCode="0.0">
                  <c:v>1.7417100000000001</c:v>
                </c:pt>
                <c:pt idx="29" formatCode="0.0">
                  <c:v>1.63089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9D-4575-9D1D-09F65ACD1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4968032"/>
        <c:axId val="434970328"/>
      </c:barChart>
      <c:lineChart>
        <c:grouping val="standard"/>
        <c:varyColors val="0"/>
        <c:ser>
          <c:idx val="1"/>
          <c:order val="1"/>
          <c:tx>
            <c:strRef>
              <c:f>'資料II-27'!$B$9</c:f>
              <c:strCache>
                <c:ptCount val="1"/>
                <c:pt idx="0">
                  <c:v>自給率（右軸）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'資料II-27'!$C$4:$AJ$4</c:f>
              <c:strCache>
                <c:ptCount val="30"/>
                <c:pt idx="0">
                  <c:v>H7
(1995)</c:v>
                </c:pt>
                <c:pt idx="5">
                  <c:v>12
(2000)</c:v>
                </c:pt>
                <c:pt idx="10">
                  <c:v>17
(05)</c:v>
                </c:pt>
                <c:pt idx="15">
                  <c:v>22
(10)</c:v>
                </c:pt>
                <c:pt idx="20">
                  <c:v>27
(15)</c:v>
                </c:pt>
                <c:pt idx="25">
                  <c:v>R2
(20)</c:v>
                </c:pt>
                <c:pt idx="29">
                  <c:v>6
(24)</c:v>
                </c:pt>
              </c:strCache>
            </c:strRef>
          </c:cat>
          <c:val>
            <c:numRef>
              <c:f>'資料II-27'!$C$9:$AJ$9</c:f>
              <c:numCache>
                <c:formatCode>#,##0_ ;[Red]\-#,##0\ </c:formatCode>
                <c:ptCount val="30"/>
                <c:pt idx="0">
                  <c:v>61.499248805937803</c:v>
                </c:pt>
                <c:pt idx="1">
                  <c:v>57.526237989652628</c:v>
                </c:pt>
                <c:pt idx="2">
                  <c:v>52.244282812397614</c:v>
                </c:pt>
                <c:pt idx="3">
                  <c:v>50.647662654161429</c:v>
                </c:pt>
                <c:pt idx="4">
                  <c:v>46.635438640029783</c:v>
                </c:pt>
                <c:pt idx="5">
                  <c:v>42.05077674322883</c:v>
                </c:pt>
                <c:pt idx="6">
                  <c:v>38.73508089741545</c:v>
                </c:pt>
                <c:pt idx="7">
                  <c:v>35.585437212997228</c:v>
                </c:pt>
                <c:pt idx="8">
                  <c:v>31.742256809338521</c:v>
                </c:pt>
                <c:pt idx="9">
                  <c:v>29.724227630016397</c:v>
                </c:pt>
                <c:pt idx="10">
                  <c:v>28.965797415460802</c:v>
                </c:pt>
                <c:pt idx="11">
                  <c:v>27.943670522710622</c:v>
                </c:pt>
                <c:pt idx="12">
                  <c:v>26.356170304733091</c:v>
                </c:pt>
                <c:pt idx="13">
                  <c:v>24.879495093109544</c:v>
                </c:pt>
                <c:pt idx="14">
                  <c:v>23.047588463159581</c:v>
                </c:pt>
                <c:pt idx="15">
                  <c:v>22.392617890450548</c:v>
                </c:pt>
                <c:pt idx="16">
                  <c:v>20.719375771328476</c:v>
                </c:pt>
                <c:pt idx="17">
                  <c:v>20.802172119879021</c:v>
                </c:pt>
                <c:pt idx="18">
                  <c:v>19.548166698603801</c:v>
                </c:pt>
                <c:pt idx="19">
                  <c:v>18.3791337982925</c:v>
                </c:pt>
                <c:pt idx="20">
                  <c:v>17.498155630909594</c:v>
                </c:pt>
                <c:pt idx="21">
                  <c:v>15.931502527371466</c:v>
                </c:pt>
                <c:pt idx="22">
                  <c:v>15.654166017120899</c:v>
                </c:pt>
                <c:pt idx="23">
                  <c:v>15.429518439608456</c:v>
                </c:pt>
                <c:pt idx="24">
                  <c:v>14.798732298756592</c:v>
                </c:pt>
                <c:pt idx="25">
                  <c:v>15.618908497630981</c:v>
                </c:pt>
                <c:pt idx="26">
                  <c:v>14.941046009007172</c:v>
                </c:pt>
                <c:pt idx="27">
                  <c:v>14.177785082149278</c:v>
                </c:pt>
                <c:pt idx="28">
                  <c:v>13.455202244040137</c:v>
                </c:pt>
                <c:pt idx="29">
                  <c:v>13.347175175689646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9D-4575-9D1D-09F65ACD1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171424"/>
        <c:axId val="500178640"/>
      </c:lineChart>
      <c:catAx>
        <c:axId val="434968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4970328"/>
        <c:crossesAt val="0"/>
        <c:auto val="1"/>
        <c:lblAlgn val="ctr"/>
        <c:lblOffset val="100"/>
        <c:noMultiLvlLbl val="0"/>
      </c:catAx>
      <c:valAx>
        <c:axId val="434970328"/>
        <c:scaling>
          <c:orientation val="minMax"/>
          <c:max val="9"/>
          <c:min val="0"/>
        </c:scaling>
        <c:delete val="0"/>
        <c:axPos val="l"/>
        <c:numFmt formatCode="0.0;\-0.0;0;@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4968032"/>
        <c:crosses val="autoZero"/>
        <c:crossBetween val="between"/>
        <c:majorUnit val="1"/>
      </c:valAx>
      <c:valAx>
        <c:axId val="500178640"/>
        <c:scaling>
          <c:orientation val="minMax"/>
          <c:max val="100"/>
          <c:min val="0"/>
        </c:scaling>
        <c:delete val="0"/>
        <c:axPos val="r"/>
        <c:numFmt formatCode="#,##0_ ;[Red]\-#,##0\ 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00171424"/>
        <c:crosses val="max"/>
        <c:crossBetween val="between"/>
        <c:majorUnit val="20"/>
      </c:valAx>
      <c:catAx>
        <c:axId val="50017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0178640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0.46215069444444445"/>
          <c:y val="0.12737809089572341"/>
          <c:w val="0.35729895833333331"/>
          <c:h val="0.14868285618712246"/>
        </c:manualLayout>
      </c:layout>
      <c:overlay val="0"/>
      <c:spPr>
        <a:solidFill>
          <a:schemeClr val="bg1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paperSize="9" orientation="landscape" draft="1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423861</xdr:colOff>
      <xdr:row>12</xdr:row>
      <xdr:rowOff>85724</xdr:rowOff>
    </xdr:from>
    <xdr:to>
      <xdr:col>10</xdr:col>
      <xdr:colOff>384909</xdr:colOff>
      <xdr:row>22</xdr:row>
      <xdr:rowOff>102794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71ABDE0-BB2A-4342-8D57-A8F92215B3B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0.14642</cdr:x>
      <cdr:y>0.09971</cdr:y>
    </cdr:to>
    <cdr:sp macro="" textlink="">
      <cdr:nvSpPr>
        <cdr:cNvPr id="5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22F607DB-AE7A-4E4C-870C-A80D505BF46F}"/>
            </a:ext>
          </a:extLst>
        </cdr:cNvPr>
        <cdr:cNvSpPr txBox="1"/>
      </cdr:nvSpPr>
      <cdr:spPr>
        <a:xfrm xmlns:a="http://schemas.openxmlformats.org/drawingml/2006/main">
          <a:off x="0" y="0"/>
          <a:ext cx="420291" cy="174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7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（万トン）</a:t>
          </a:r>
        </a:p>
      </cdr:txBody>
    </cdr:sp>
  </cdr:relSizeAnchor>
  <cdr:relSizeAnchor xmlns:cdr="http://schemas.openxmlformats.org/drawingml/2006/chartDrawing">
    <cdr:from>
      <cdr:x>0.91157</cdr:x>
      <cdr:y>0</cdr:y>
    </cdr:from>
    <cdr:to>
      <cdr:x>0.98939</cdr:x>
      <cdr:y>0.08428</cdr:y>
    </cdr:to>
    <cdr:sp macro="" textlink="">
      <cdr:nvSpPr>
        <cdr:cNvPr id="6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3117A3B8-EBA1-420B-89FE-95FDFE047C86}"/>
            </a:ext>
          </a:extLst>
        </cdr:cNvPr>
        <cdr:cNvSpPr txBox="1"/>
      </cdr:nvSpPr>
      <cdr:spPr>
        <a:xfrm xmlns:a="http://schemas.openxmlformats.org/drawingml/2006/main">
          <a:off x="2641038" y="0"/>
          <a:ext cx="225477" cy="1447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kumimoji="1" lang="ja-JP" altLang="en-US" sz="7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（％）</a:t>
          </a:r>
        </a:p>
      </cdr:txBody>
    </cdr:sp>
  </cdr:relSizeAnchor>
  <cdr:relSizeAnchor xmlns:cdr="http://schemas.openxmlformats.org/drawingml/2006/chartDrawing">
    <cdr:from>
      <cdr:x>0.92342</cdr:x>
      <cdr:y>0.85653</cdr:y>
    </cdr:from>
    <cdr:to>
      <cdr:x>1</cdr:x>
      <cdr:y>0.95717</cdr:y>
    </cdr:to>
    <cdr:sp macro="" textlink="">
      <cdr:nvSpPr>
        <cdr:cNvPr id="4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11EA944D-ACED-4722-9594-47A65CFB9565}"/>
            </a:ext>
          </a:extLst>
        </cdr:cNvPr>
        <cdr:cNvSpPr txBox="1"/>
      </cdr:nvSpPr>
      <cdr:spPr>
        <a:xfrm xmlns:a="http://schemas.openxmlformats.org/drawingml/2006/main">
          <a:off x="2650643" y="1495426"/>
          <a:ext cx="219832" cy="1756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08693-8AD2-47C2-898D-25EAE70C1646}">
  <sheetPr>
    <pageSetUpPr autoPageBreaks="0"/>
  </sheetPr>
  <dimension ref="A1:AK18"/>
  <sheetViews>
    <sheetView tabSelected="1" zoomScale="124" zoomScaleNormal="124" zoomScaleSheetLayoutView="106" workbookViewId="0"/>
  </sheetViews>
  <sheetFormatPr defaultColWidth="8.75" defaultRowHeight="13.5" x14ac:dyDescent="0.4"/>
  <cols>
    <col min="1" max="1" width="4.25" style="1" customWidth="1"/>
    <col min="2" max="2" width="11.25" style="1" customWidth="1"/>
    <col min="3" max="6" width="6.75" style="1" hidden="1" customWidth="1"/>
    <col min="7" max="28" width="6.75" style="1" customWidth="1"/>
    <col min="29" max="32" width="8" style="1" customWidth="1"/>
    <col min="33" max="16384" width="8.75" style="1"/>
  </cols>
  <sheetData>
    <row r="1" spans="1:37" ht="24" customHeight="1" x14ac:dyDescent="0.4">
      <c r="A1" s="16" t="s">
        <v>15</v>
      </c>
    </row>
    <row r="2" spans="1:37" x14ac:dyDescent="0.4">
      <c r="AE2" s="10"/>
      <c r="AJ2" s="10" t="s">
        <v>0</v>
      </c>
    </row>
    <row r="3" spans="1:37" x14ac:dyDescent="0.4">
      <c r="C3" s="11">
        <v>1991</v>
      </c>
      <c r="D3" s="11">
        <v>1992</v>
      </c>
      <c r="E3" s="11">
        <v>1993</v>
      </c>
      <c r="F3" s="11">
        <v>1994</v>
      </c>
      <c r="G3" s="11">
        <v>1995</v>
      </c>
      <c r="H3" s="11">
        <v>1996</v>
      </c>
      <c r="I3" s="11">
        <v>1997</v>
      </c>
      <c r="J3" s="11">
        <v>1998</v>
      </c>
      <c r="K3" s="11">
        <v>1999</v>
      </c>
      <c r="L3" s="11">
        <v>2000</v>
      </c>
      <c r="M3" s="11">
        <v>2001</v>
      </c>
      <c r="N3" s="11">
        <v>2002</v>
      </c>
      <c r="O3" s="11">
        <v>2003</v>
      </c>
      <c r="P3" s="11">
        <v>2004</v>
      </c>
      <c r="Q3" s="11">
        <v>2005</v>
      </c>
      <c r="R3" s="11">
        <v>2006</v>
      </c>
      <c r="S3" s="11">
        <v>2007</v>
      </c>
      <c r="T3" s="11">
        <v>2008</v>
      </c>
      <c r="U3" s="11">
        <v>2009</v>
      </c>
      <c r="V3" s="11">
        <v>2010</v>
      </c>
      <c r="W3" s="11">
        <v>2011</v>
      </c>
      <c r="X3" s="11">
        <v>2012</v>
      </c>
      <c r="Y3" s="11">
        <v>2013</v>
      </c>
      <c r="Z3" s="11">
        <v>2014</v>
      </c>
      <c r="AA3" s="11">
        <v>2015</v>
      </c>
      <c r="AB3" s="11">
        <v>2016</v>
      </c>
      <c r="AC3" s="11">
        <v>2017</v>
      </c>
      <c r="AD3" s="11">
        <v>2018</v>
      </c>
      <c r="AE3" s="11">
        <v>2019</v>
      </c>
      <c r="AF3" s="11">
        <v>2020</v>
      </c>
      <c r="AG3" s="11">
        <v>2021</v>
      </c>
      <c r="AH3" s="11">
        <v>2022</v>
      </c>
      <c r="AI3" s="11">
        <v>2023</v>
      </c>
      <c r="AJ3" s="11">
        <v>2024</v>
      </c>
    </row>
    <row r="4" spans="1:37" ht="27" x14ac:dyDescent="0.4">
      <c r="B4" s="2" t="s">
        <v>1</v>
      </c>
      <c r="C4" s="3" t="s">
        <v>2</v>
      </c>
      <c r="D4" s="3">
        <v>4</v>
      </c>
      <c r="E4" s="3">
        <v>5</v>
      </c>
      <c r="F4" s="3">
        <v>6</v>
      </c>
      <c r="G4" s="14" t="s">
        <v>3</v>
      </c>
      <c r="H4" s="3"/>
      <c r="I4" s="3"/>
      <c r="J4" s="3"/>
      <c r="K4" s="14"/>
      <c r="L4" s="14" t="s">
        <v>4</v>
      </c>
      <c r="M4" s="3"/>
      <c r="N4" s="3"/>
      <c r="O4" s="14"/>
      <c r="P4" s="3"/>
      <c r="Q4" s="14" t="s">
        <v>5</v>
      </c>
      <c r="R4" s="3"/>
      <c r="S4" s="14"/>
      <c r="T4" s="3"/>
      <c r="U4" s="3"/>
      <c r="V4" s="14" t="s">
        <v>6</v>
      </c>
      <c r="W4" s="14"/>
      <c r="X4" s="3"/>
      <c r="Y4" s="3"/>
      <c r="Z4" s="3"/>
      <c r="AA4" s="14" t="s">
        <v>7</v>
      </c>
      <c r="AB4" s="3"/>
      <c r="AC4" s="3"/>
      <c r="AD4" s="3"/>
      <c r="AE4" s="14"/>
      <c r="AF4" s="14" t="s">
        <v>8</v>
      </c>
      <c r="AG4" s="21"/>
      <c r="AH4" s="21"/>
      <c r="AI4" s="26"/>
      <c r="AJ4" s="26" t="s">
        <v>16</v>
      </c>
    </row>
    <row r="5" spans="1:37" ht="14.25" customHeight="1" x14ac:dyDescent="0.4">
      <c r="B5" s="4" t="s">
        <v>13</v>
      </c>
      <c r="C5" s="7">
        <v>8.1559000000000008</v>
      </c>
      <c r="D5" s="7">
        <v>8.532</v>
      </c>
      <c r="E5" s="7">
        <v>8.2335999999999991</v>
      </c>
      <c r="F5" s="7">
        <v>8.5740999999999996</v>
      </c>
      <c r="G5" s="7">
        <v>8.2278000000000002</v>
      </c>
      <c r="H5" s="7">
        <v>7.7832999999999997</v>
      </c>
      <c r="I5" s="7">
        <v>7.1757</v>
      </c>
      <c r="J5" s="7">
        <v>6.8582000000000001</v>
      </c>
      <c r="K5" s="7">
        <v>7.5167000000000002</v>
      </c>
      <c r="L5" s="7">
        <v>6.7427999999999999</v>
      </c>
      <c r="M5" s="7">
        <v>6.3155999999999999</v>
      </c>
      <c r="N5" s="7">
        <v>5.5098000000000003</v>
      </c>
      <c r="O5" s="7">
        <v>5.0986000000000002</v>
      </c>
      <c r="P5" s="7">
        <v>4.7306999999999997</v>
      </c>
      <c r="Q5" s="7">
        <v>4.4918999999999993</v>
      </c>
      <c r="R5" s="7">
        <v>4.2344999999999997</v>
      </c>
      <c r="S5" s="7">
        <v>3.9024000000000001</v>
      </c>
      <c r="T5" s="7">
        <v>3.7307399999999999</v>
      </c>
      <c r="U5" s="7">
        <v>3.4448999999999996</v>
      </c>
      <c r="V5" s="7">
        <v>3.4095</v>
      </c>
      <c r="W5" s="7">
        <v>3.1227</v>
      </c>
      <c r="X5" s="7">
        <v>3.0263</v>
      </c>
      <c r="Y5" s="7">
        <v>2.9584000000000001</v>
      </c>
      <c r="Z5" s="8">
        <v>2.7748999999999997</v>
      </c>
      <c r="AA5" s="8">
        <v>2.5853000000000002</v>
      </c>
      <c r="AB5" s="7">
        <v>2.3733</v>
      </c>
      <c r="AC5" s="7">
        <v>2.3096000000000001</v>
      </c>
      <c r="AD5" s="18">
        <v>2.1711400000000003</v>
      </c>
      <c r="AE5" s="18">
        <v>2.1320800000000002</v>
      </c>
      <c r="AF5" s="17">
        <v>1.9759199999999999</v>
      </c>
      <c r="AG5" s="23">
        <v>1.71652</v>
      </c>
      <c r="AH5" s="24">
        <v>1.70808</v>
      </c>
      <c r="AI5" s="23">
        <v>1.7417100000000001</v>
      </c>
      <c r="AJ5" s="23">
        <v>1.63089</v>
      </c>
    </row>
    <row r="6" spans="1:37" x14ac:dyDescent="0.4">
      <c r="B6" s="4" t="s">
        <v>9</v>
      </c>
      <c r="C6" s="7"/>
      <c r="D6" s="7"/>
      <c r="E6" s="7"/>
      <c r="F6" s="7"/>
      <c r="G6" s="7">
        <f>51658/10000</f>
        <v>5.1657999999999999</v>
      </c>
      <c r="H6" s="7">
        <f>57598/10000</f>
        <v>5.7598000000000003</v>
      </c>
      <c r="I6" s="7">
        <f>65709/10000</f>
        <v>6.5709</v>
      </c>
      <c r="J6" s="7">
        <f>66938/10000</f>
        <v>6.6938000000000004</v>
      </c>
      <c r="K6" s="7">
        <f>86136/10000</f>
        <v>8.6135999999999999</v>
      </c>
      <c r="L6" s="7">
        <f>93119/10000</f>
        <v>9.3118999999999996</v>
      </c>
      <c r="M6" s="7">
        <f>100704/10000</f>
        <v>10.070399999999999</v>
      </c>
      <c r="N6" s="7">
        <f>104366/10000</f>
        <v>10.4366</v>
      </c>
      <c r="O6" s="7">
        <f>114714/10000</f>
        <v>11.471399999999999</v>
      </c>
      <c r="P6" s="7">
        <f>112899/10000</f>
        <v>11.289899999999999</v>
      </c>
      <c r="Q6" s="7">
        <v>11.065999999999999</v>
      </c>
      <c r="R6" s="7">
        <v>10.9727</v>
      </c>
      <c r="S6" s="7">
        <v>10.9619</v>
      </c>
      <c r="T6" s="7">
        <v>11.3338</v>
      </c>
      <c r="U6" s="7">
        <v>11.5487</v>
      </c>
      <c r="V6" s="7">
        <v>11.879099999999999</v>
      </c>
      <c r="W6" s="7">
        <v>12.031699999999999</v>
      </c>
      <c r="X6" s="7">
        <v>11.5915</v>
      </c>
      <c r="Y6" s="7">
        <v>12.225199999999999</v>
      </c>
      <c r="Z6" s="8">
        <v>12.498699999999999</v>
      </c>
      <c r="AA6" s="8">
        <v>12.2727</v>
      </c>
      <c r="AB6" s="7">
        <v>12.5852</v>
      </c>
      <c r="AC6" s="7">
        <v>12.4964</v>
      </c>
      <c r="AD6" s="7">
        <v>11.9444</v>
      </c>
      <c r="AE6" s="9">
        <v>12.321099999999999</v>
      </c>
      <c r="AF6" s="17">
        <v>10.72</v>
      </c>
      <c r="AG6" s="23">
        <v>9.7993000000000006</v>
      </c>
      <c r="AH6" s="24">
        <v>10.3606</v>
      </c>
      <c r="AI6" s="23">
        <v>11.229699999999999</v>
      </c>
      <c r="AJ6" s="23">
        <v>10.606299999999999</v>
      </c>
    </row>
    <row r="7" spans="1:37" ht="14.25" customHeight="1" x14ac:dyDescent="0.4">
      <c r="B7" s="4" t="s">
        <v>10</v>
      </c>
      <c r="C7" s="7"/>
      <c r="D7" s="7"/>
      <c r="E7" s="7"/>
      <c r="F7" s="7"/>
      <c r="G7" s="12">
        <f>149/10000</f>
        <v>1.49E-2</v>
      </c>
      <c r="H7" s="12">
        <f>131/10000</f>
        <v>1.3100000000000001E-2</v>
      </c>
      <c r="I7" s="12">
        <f>117/10000</f>
        <v>1.17E-2</v>
      </c>
      <c r="J7" s="12">
        <f>110/10000</f>
        <v>1.0999999999999999E-2</v>
      </c>
      <c r="K7" s="12">
        <f>123/10000</f>
        <v>1.23E-2</v>
      </c>
      <c r="L7" s="12">
        <f>198/10000</f>
        <v>1.9800000000000002E-2</v>
      </c>
      <c r="M7" s="12">
        <f>814/10000</f>
        <v>8.14E-2</v>
      </c>
      <c r="N7" s="12">
        <f>4631/10000</f>
        <v>0.46310000000000001</v>
      </c>
      <c r="O7" s="12">
        <f>5075/10000</f>
        <v>0.50749999999999995</v>
      </c>
      <c r="P7" s="12">
        <f>1053/10000</f>
        <v>0.1053</v>
      </c>
      <c r="Q7" s="13">
        <f>503/10000</f>
        <v>5.0299999999999997E-2</v>
      </c>
      <c r="R7" s="13">
        <f>535/10000</f>
        <v>5.3499999999999999E-2</v>
      </c>
      <c r="S7" s="13">
        <f>579/10000</f>
        <v>5.79E-2</v>
      </c>
      <c r="T7" s="13">
        <f>693/10000</f>
        <v>6.93E-2</v>
      </c>
      <c r="U7" s="13">
        <f>467/10000</f>
        <v>4.6699999999999998E-2</v>
      </c>
      <c r="V7" s="13">
        <f>626/10000</f>
        <v>6.2600000000000003E-2</v>
      </c>
      <c r="W7" s="13">
        <f>830/10000</f>
        <v>8.3000000000000004E-2</v>
      </c>
      <c r="X7" s="13">
        <f>698/10000</f>
        <v>6.9800000000000001E-2</v>
      </c>
      <c r="Y7" s="13">
        <f>497/10000</f>
        <v>4.9700000000000001E-2</v>
      </c>
      <c r="Z7" s="13">
        <f>1755/10000</f>
        <v>0.17549999999999999</v>
      </c>
      <c r="AA7" s="13">
        <f>833/10000</f>
        <v>8.3299999999999999E-2</v>
      </c>
      <c r="AB7" s="13">
        <f>616/10000</f>
        <v>6.1600000000000002E-2</v>
      </c>
      <c r="AC7" s="13">
        <f>521/10000</f>
        <v>5.21E-2</v>
      </c>
      <c r="AD7" s="13">
        <f>442/10000</f>
        <v>4.4200000000000003E-2</v>
      </c>
      <c r="AE7" s="13">
        <f>460/10000</f>
        <v>4.5999999999999999E-2</v>
      </c>
      <c r="AF7" s="17">
        <f>451/10000</f>
        <v>4.5100000000000001E-2</v>
      </c>
      <c r="AG7" s="23">
        <f>272/10000</f>
        <v>2.7199999999999998E-2</v>
      </c>
      <c r="AH7" s="24">
        <f>(185+6+20)/10000</f>
        <v>2.1100000000000001E-2</v>
      </c>
      <c r="AI7" s="23">
        <f>(1+20+248)/10^4</f>
        <v>2.69E-2</v>
      </c>
      <c r="AJ7" s="23">
        <v>1.8200000000000001E-2</v>
      </c>
    </row>
    <row r="8" spans="1:37" x14ac:dyDescent="0.4">
      <c r="B8" s="4" t="s">
        <v>11</v>
      </c>
      <c r="C8" s="7"/>
      <c r="D8" s="7"/>
      <c r="E8" s="7"/>
      <c r="F8" s="7"/>
      <c r="G8" s="7">
        <f t="shared" ref="G8:AF8" si="0">G5+G6-G7</f>
        <v>13.378699999999998</v>
      </c>
      <c r="H8" s="7">
        <f t="shared" si="0"/>
        <v>13.53</v>
      </c>
      <c r="I8" s="7">
        <f t="shared" si="0"/>
        <v>13.734900000000001</v>
      </c>
      <c r="J8" s="7">
        <f t="shared" si="0"/>
        <v>13.541</v>
      </c>
      <c r="K8" s="7">
        <f t="shared" si="0"/>
        <v>16.117999999999999</v>
      </c>
      <c r="L8" s="7">
        <f t="shared" si="0"/>
        <v>16.0349</v>
      </c>
      <c r="M8" s="7">
        <f t="shared" si="0"/>
        <v>16.304600000000001</v>
      </c>
      <c r="N8" s="7">
        <f t="shared" si="0"/>
        <v>15.4833</v>
      </c>
      <c r="O8" s="7">
        <f t="shared" si="0"/>
        <v>16.0625</v>
      </c>
      <c r="P8" s="7">
        <f t="shared" si="0"/>
        <v>15.915299999999998</v>
      </c>
      <c r="Q8" s="7">
        <f t="shared" si="0"/>
        <v>15.507599999999998</v>
      </c>
      <c r="R8" s="7">
        <f t="shared" si="0"/>
        <v>15.153700000000001</v>
      </c>
      <c r="S8" s="7">
        <f t="shared" si="0"/>
        <v>14.8064</v>
      </c>
      <c r="T8" s="7">
        <f t="shared" si="0"/>
        <v>14.995240000000001</v>
      </c>
      <c r="U8" s="7">
        <f t="shared" si="0"/>
        <v>14.946900000000001</v>
      </c>
      <c r="V8" s="7">
        <f t="shared" si="0"/>
        <v>15.225999999999999</v>
      </c>
      <c r="W8" s="7">
        <f t="shared" si="0"/>
        <v>15.071399999999999</v>
      </c>
      <c r="X8" s="7">
        <f t="shared" si="0"/>
        <v>14.547999999999998</v>
      </c>
      <c r="Y8" s="7">
        <f t="shared" si="0"/>
        <v>15.133899999999999</v>
      </c>
      <c r="Z8" s="7">
        <f t="shared" si="0"/>
        <v>15.098099999999999</v>
      </c>
      <c r="AA8" s="7">
        <f t="shared" si="0"/>
        <v>14.774700000000001</v>
      </c>
      <c r="AB8" s="7">
        <f t="shared" si="0"/>
        <v>14.8969</v>
      </c>
      <c r="AC8" s="7">
        <f t="shared" si="0"/>
        <v>14.7539</v>
      </c>
      <c r="AD8" s="7">
        <f t="shared" si="0"/>
        <v>14.071339999999999</v>
      </c>
      <c r="AE8" s="7">
        <f t="shared" si="0"/>
        <v>14.40718</v>
      </c>
      <c r="AF8" s="7">
        <f t="shared" si="0"/>
        <v>12.650820000000001</v>
      </c>
      <c r="AG8" s="7">
        <f>AG5+AG6-AG7</f>
        <v>11.488620000000001</v>
      </c>
      <c r="AH8" s="7">
        <f>AH5+AH6-AH7</f>
        <v>12.04758</v>
      </c>
      <c r="AI8" s="9">
        <f>AI5+AI6-AI7</f>
        <v>12.944509999999999</v>
      </c>
      <c r="AJ8" s="27">
        <v>12.218989999999998</v>
      </c>
    </row>
    <row r="9" spans="1:37" x14ac:dyDescent="0.4">
      <c r="B9" s="4" t="s">
        <v>14</v>
      </c>
      <c r="C9" s="7"/>
      <c r="D9" s="7"/>
      <c r="E9" s="7"/>
      <c r="F9" s="7"/>
      <c r="G9" s="15">
        <f t="shared" ref="G9:AE9" si="1">G5/G8*100</f>
        <v>61.499248805937803</v>
      </c>
      <c r="H9" s="15">
        <f t="shared" si="1"/>
        <v>57.526237989652628</v>
      </c>
      <c r="I9" s="15">
        <f>I5/I8*100</f>
        <v>52.244282812397614</v>
      </c>
      <c r="J9" s="15">
        <f t="shared" si="1"/>
        <v>50.647662654161429</v>
      </c>
      <c r="K9" s="15">
        <f t="shared" si="1"/>
        <v>46.635438640029783</v>
      </c>
      <c r="L9" s="15">
        <f t="shared" si="1"/>
        <v>42.05077674322883</v>
      </c>
      <c r="M9" s="15">
        <f t="shared" si="1"/>
        <v>38.73508089741545</v>
      </c>
      <c r="N9" s="15">
        <f t="shared" si="1"/>
        <v>35.585437212997228</v>
      </c>
      <c r="O9" s="15">
        <f t="shared" si="1"/>
        <v>31.742256809338521</v>
      </c>
      <c r="P9" s="15">
        <f t="shared" si="1"/>
        <v>29.724227630016397</v>
      </c>
      <c r="Q9" s="15">
        <f t="shared" si="1"/>
        <v>28.965797415460802</v>
      </c>
      <c r="R9" s="15">
        <f t="shared" si="1"/>
        <v>27.943670522710622</v>
      </c>
      <c r="S9" s="15">
        <f t="shared" si="1"/>
        <v>26.356170304733091</v>
      </c>
      <c r="T9" s="15">
        <f t="shared" si="1"/>
        <v>24.879495093109544</v>
      </c>
      <c r="U9" s="15">
        <f t="shared" si="1"/>
        <v>23.047588463159581</v>
      </c>
      <c r="V9" s="15">
        <f t="shared" si="1"/>
        <v>22.392617890450548</v>
      </c>
      <c r="W9" s="15">
        <f t="shared" si="1"/>
        <v>20.719375771328476</v>
      </c>
      <c r="X9" s="15">
        <f t="shared" si="1"/>
        <v>20.802172119879021</v>
      </c>
      <c r="Y9" s="15">
        <f t="shared" si="1"/>
        <v>19.548166698603801</v>
      </c>
      <c r="Z9" s="15">
        <f t="shared" si="1"/>
        <v>18.3791337982925</v>
      </c>
      <c r="AA9" s="15">
        <f t="shared" si="1"/>
        <v>17.498155630909594</v>
      </c>
      <c r="AB9" s="15">
        <f t="shared" si="1"/>
        <v>15.931502527371466</v>
      </c>
      <c r="AC9" s="15">
        <f t="shared" si="1"/>
        <v>15.654166017120899</v>
      </c>
      <c r="AD9" s="15">
        <f t="shared" si="1"/>
        <v>15.429518439608456</v>
      </c>
      <c r="AE9" s="15">
        <f t="shared" si="1"/>
        <v>14.798732298756592</v>
      </c>
      <c r="AF9" s="15">
        <f>AF5/AF8*100</f>
        <v>15.618908497630981</v>
      </c>
      <c r="AG9" s="15">
        <f>AG5/AG8*100</f>
        <v>14.941046009007172</v>
      </c>
      <c r="AH9" s="15">
        <f>AH5/AH8*100</f>
        <v>14.177785082149278</v>
      </c>
      <c r="AI9" s="28">
        <f>AI5/AI8*100</f>
        <v>13.455202244040137</v>
      </c>
      <c r="AJ9" s="28">
        <v>13.347175175689646</v>
      </c>
    </row>
    <row r="10" spans="1:37" x14ac:dyDescent="0.4">
      <c r="B10" s="6" t="s">
        <v>12</v>
      </c>
      <c r="AF10" s="22">
        <f>AF5/AE5-1</f>
        <v>-7.3243030280289778E-2</v>
      </c>
      <c r="AG10" s="22">
        <f>AG5/AF5-1</f>
        <v>-0.13128061864852825</v>
      </c>
      <c r="AH10" s="22">
        <f>AH5/AG5-1</f>
        <v>-4.916924941160028E-3</v>
      </c>
      <c r="AI10" s="22">
        <f>AI5/AH5-1</f>
        <v>1.9688773359561651E-2</v>
      </c>
      <c r="AJ10" s="22">
        <f>AJ5/AI5-1</f>
        <v>-6.3627125066744838E-2</v>
      </c>
    </row>
    <row r="11" spans="1:37" x14ac:dyDescent="0.4">
      <c r="B11" s="25" t="s">
        <v>17</v>
      </c>
      <c r="AE11" s="5"/>
    </row>
    <row r="13" spans="1:37" x14ac:dyDescent="0.4">
      <c r="AJ13" s="25"/>
      <c r="AK13" s="25"/>
    </row>
    <row r="14" spans="1:37" x14ac:dyDescent="0.4">
      <c r="AC14" s="19"/>
      <c r="AD14" s="19"/>
      <c r="AE14" s="19"/>
      <c r="AF14" s="19"/>
      <c r="AG14" s="19"/>
      <c r="AH14" s="19"/>
      <c r="AI14" s="19"/>
      <c r="AJ14" s="20"/>
      <c r="AK14" s="25"/>
    </row>
    <row r="15" spans="1:37" x14ac:dyDescent="0.4">
      <c r="AC15" s="19"/>
      <c r="AD15" s="19"/>
      <c r="AE15" s="19"/>
      <c r="AF15" s="19"/>
      <c r="AG15" s="19"/>
      <c r="AH15" s="19"/>
      <c r="AI15" s="19"/>
      <c r="AJ15" s="20"/>
      <c r="AK15" s="25"/>
    </row>
    <row r="16" spans="1:37" x14ac:dyDescent="0.4">
      <c r="AC16" s="19"/>
      <c r="AD16" s="19"/>
      <c r="AE16" s="19"/>
      <c r="AF16" s="19"/>
      <c r="AG16" s="19"/>
      <c r="AH16" s="19"/>
      <c r="AI16" s="19"/>
      <c r="AJ16" s="29"/>
      <c r="AK16" s="25"/>
    </row>
    <row r="17" spans="29:37" x14ac:dyDescent="0.4">
      <c r="AC17" s="19"/>
      <c r="AD17" s="19"/>
      <c r="AE17" s="19"/>
      <c r="AF17" s="19"/>
      <c r="AG17" s="19"/>
      <c r="AH17" s="19"/>
      <c r="AI17" s="19"/>
      <c r="AJ17" s="20"/>
      <c r="AK17" s="25"/>
    </row>
    <row r="18" spans="29:37" x14ac:dyDescent="0.4">
      <c r="AC18" s="19"/>
      <c r="AD18" s="19"/>
      <c r="AE18" s="19"/>
      <c r="AF18" s="19"/>
      <c r="AG18" s="20"/>
      <c r="AH18" s="20"/>
      <c r="AI18" s="20"/>
      <c r="AJ18" s="20"/>
      <c r="AK18" s="30"/>
    </row>
  </sheetData>
  <phoneticPr fontId="3"/>
  <pageMargins left="0.70866141732283472" right="0.70866141732283472" top="0.74803149606299213" bottom="0.74803149606299213" header="0.31496062992125984" footer="0.31496062992125984"/>
  <pageSetup paperSize="8" scale="65" orientation="landscape" r:id="rId1"/>
  <colBreaks count="1" manualBreakCount="1">
    <brk id="43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資料II-27</vt:lpstr>
      <vt:lpstr>'資料II-27'!Print_Area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>1</cp:revision>
  <dcterms:created xsi:type="dcterms:W3CDTF">2026-06-11T11:35:56Z</dcterms:created>
  <dcterms:modified xsi:type="dcterms:W3CDTF">2026-06-24T06:58:24Z</dcterms:modified>
  <cp:category/>
  <cp:contentStatus/>
</cp:coreProperties>
</file>