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B85E48B6-B2D2-415E-A8E5-5536B77E756D}" xr6:coauthVersionLast="47" xr6:coauthVersionMax="47" xr10:uidLastSave="{00000000-0000-0000-0000-000000000000}"/>
  <bookViews>
    <workbookView xWindow="28680" yWindow="-60" windowWidth="29040" windowHeight="15720" tabRatio="750" xr2:uid="{DE264293-E351-408C-9300-19E00800F3B8}"/>
  </bookViews>
  <sheets>
    <sheet name="資料Ⅱ-8" sheetId="23" r:id="rId1"/>
  </sheets>
  <definedNames>
    <definedName name="COLNUM">#REF!</definedName>
    <definedName name="COLNUM2">#REF!</definedName>
    <definedName name="COLSZ">#REF!</definedName>
    <definedName name="COLSZ2">#REF!</definedName>
    <definedName name="PKNUM">#REF!</definedName>
    <definedName name="PKSZ">#REF!</definedName>
    <definedName name="PKSZ2">#REF!</definedName>
    <definedName name="_xlnm.Print_Area" localSheetId="0">'資料Ⅱ-8'!$A$1:$F$70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5" i="23" l="1"/>
  <c r="I55" i="23"/>
  <c r="H55" i="23"/>
  <c r="G55" i="23"/>
  <c r="F55" i="23"/>
  <c r="E55" i="23"/>
  <c r="D55" i="23"/>
  <c r="C55" i="23"/>
  <c r="J54" i="23"/>
  <c r="I54" i="23"/>
  <c r="H54" i="23"/>
  <c r="G54" i="23"/>
  <c r="F54" i="23"/>
  <c r="E54" i="23"/>
  <c r="D54" i="23"/>
  <c r="C54" i="23"/>
  <c r="J53" i="23"/>
  <c r="I53" i="23"/>
  <c r="H53" i="23"/>
  <c r="G53" i="23"/>
  <c r="F53" i="23"/>
  <c r="E53" i="23"/>
  <c r="D53" i="23"/>
  <c r="C53" i="23"/>
  <c r="J52" i="23"/>
  <c r="I52" i="23"/>
  <c r="H52" i="23"/>
  <c r="G52" i="23"/>
  <c r="F52" i="23"/>
  <c r="E52" i="23"/>
  <c r="D52" i="23"/>
  <c r="C52" i="23"/>
  <c r="J51" i="23"/>
  <c r="I51" i="23"/>
  <c r="H51" i="23"/>
  <c r="G51" i="23"/>
  <c r="F51" i="23"/>
  <c r="E51" i="23"/>
  <c r="D51" i="23"/>
  <c r="C51" i="23"/>
  <c r="J40" i="23"/>
  <c r="I40" i="23"/>
  <c r="H40" i="23"/>
  <c r="G40" i="23"/>
  <c r="F40" i="23"/>
  <c r="E40" i="23"/>
  <c r="D40" i="23"/>
  <c r="C40" i="23"/>
  <c r="J39" i="23"/>
  <c r="I39" i="23"/>
  <c r="H39" i="23"/>
  <c r="G39" i="23"/>
  <c r="F39" i="23"/>
  <c r="E39" i="23"/>
  <c r="D39" i="23"/>
  <c r="C39" i="23"/>
  <c r="J38" i="23"/>
  <c r="I38" i="23"/>
  <c r="H38" i="23"/>
  <c r="G38" i="23"/>
  <c r="F38" i="23"/>
  <c r="E38" i="23"/>
  <c r="D38" i="23"/>
  <c r="C38" i="23"/>
  <c r="J37" i="23"/>
  <c r="I37" i="23"/>
  <c r="H37" i="23"/>
  <c r="G37" i="23"/>
  <c r="F37" i="23"/>
  <c r="E37" i="23"/>
  <c r="D37" i="23"/>
  <c r="C37" i="23"/>
  <c r="J36" i="23"/>
  <c r="I36" i="23"/>
  <c r="H36" i="23"/>
  <c r="G36" i="23"/>
  <c r="F36" i="23"/>
  <c r="E36" i="23"/>
  <c r="D36" i="23"/>
  <c r="C36" i="23"/>
  <c r="J25" i="23"/>
  <c r="I25" i="23"/>
  <c r="H25" i="23"/>
  <c r="G25" i="23"/>
  <c r="F25" i="23"/>
  <c r="E25" i="23"/>
  <c r="D25" i="23"/>
  <c r="C25" i="23"/>
  <c r="J24" i="23"/>
  <c r="I24" i="23"/>
  <c r="H24" i="23"/>
  <c r="G24" i="23"/>
  <c r="F24" i="23"/>
  <c r="E24" i="23"/>
  <c r="D24" i="23"/>
  <c r="C24" i="23"/>
  <c r="J23" i="23"/>
  <c r="I23" i="23"/>
  <c r="H23" i="23"/>
  <c r="G23" i="23"/>
  <c r="F23" i="23"/>
  <c r="E23" i="23"/>
  <c r="D23" i="23"/>
  <c r="C23" i="23"/>
  <c r="J22" i="23"/>
  <c r="I22" i="23"/>
  <c r="H22" i="23"/>
  <c r="G22" i="23"/>
  <c r="F22" i="23"/>
  <c r="E22" i="23"/>
  <c r="D22" i="23"/>
  <c r="C22" i="23"/>
  <c r="J21" i="23"/>
  <c r="I21" i="23"/>
  <c r="H21" i="23"/>
  <c r="G21" i="23"/>
  <c r="F21" i="23"/>
  <c r="E21" i="23"/>
  <c r="D21" i="23"/>
  <c r="C21" i="23"/>
  <c r="J10" i="23"/>
  <c r="I10" i="23"/>
  <c r="H10" i="23"/>
  <c r="G10" i="23"/>
  <c r="F10" i="23"/>
  <c r="E10" i="23"/>
  <c r="D10" i="23"/>
  <c r="C10" i="23"/>
  <c r="J9" i="23"/>
  <c r="I9" i="23"/>
  <c r="H9" i="23"/>
  <c r="G9" i="23"/>
  <c r="F9" i="23"/>
  <c r="E9" i="23"/>
  <c r="D9" i="23"/>
  <c r="C9" i="23"/>
  <c r="J8" i="23"/>
  <c r="I8" i="23"/>
  <c r="H8" i="23"/>
  <c r="G8" i="23"/>
  <c r="F8" i="23"/>
  <c r="E8" i="23"/>
  <c r="D8" i="23"/>
  <c r="C8" i="23"/>
  <c r="J7" i="23"/>
  <c r="I7" i="23"/>
  <c r="H7" i="23"/>
  <c r="G7" i="23"/>
  <c r="F7" i="23"/>
  <c r="E7" i="23"/>
  <c r="D7" i="23"/>
  <c r="C7" i="23"/>
  <c r="J6" i="23"/>
  <c r="I6" i="23"/>
  <c r="H6" i="23"/>
  <c r="G6" i="23"/>
  <c r="F6" i="23"/>
  <c r="E6" i="23"/>
  <c r="D6" i="23"/>
  <c r="C6" i="23"/>
</calcChain>
</file>

<file path=xl/sharedStrings.xml><?xml version="1.0" encoding="utf-8"?>
<sst xmlns="http://schemas.openxmlformats.org/spreadsheetml/2006/main" count="66" uniqueCount="14">
  <si>
    <t>民間事業体</t>
    <rPh sb="0" eb="2">
      <t>ミンカン</t>
    </rPh>
    <rPh sb="2" eb="5">
      <t>ジギョウタイ</t>
    </rPh>
    <phoneticPr fontId="1"/>
  </si>
  <si>
    <t>森林組合</t>
    <rPh sb="0" eb="2">
      <t>シンリン</t>
    </rPh>
    <rPh sb="2" eb="4">
      <t>クミアイ</t>
    </rPh>
    <phoneticPr fontId="1"/>
  </si>
  <si>
    <t>個人経営体</t>
    <rPh sb="0" eb="2">
      <t>コジン</t>
    </rPh>
    <rPh sb="2" eb="5">
      <t>ケイエイタイ</t>
    </rPh>
    <phoneticPr fontId="1"/>
  </si>
  <si>
    <t>その他</t>
    <rPh sb="2" eb="3">
      <t>タ</t>
    </rPh>
    <phoneticPr fontId="1"/>
  </si>
  <si>
    <t>計</t>
    <rPh sb="0" eb="1">
      <t>ケイ</t>
    </rPh>
    <phoneticPr fontId="1"/>
  </si>
  <si>
    <t>保有山林作業面積</t>
    <rPh sb="0" eb="2">
      <t>ホユウ</t>
    </rPh>
    <rPh sb="2" eb="4">
      <t>サンリン</t>
    </rPh>
    <rPh sb="4" eb="6">
      <t>サギョウ</t>
    </rPh>
    <rPh sb="6" eb="8">
      <t>メンセキ</t>
    </rPh>
    <phoneticPr fontId="1"/>
  </si>
  <si>
    <t>作業受託面積</t>
    <rPh sb="0" eb="2">
      <t>サギョウ</t>
    </rPh>
    <rPh sb="2" eb="4">
      <t>ジュタク</t>
    </rPh>
    <rPh sb="4" eb="6">
      <t>メンセキ</t>
    </rPh>
    <phoneticPr fontId="1"/>
  </si>
  <si>
    <t>植林</t>
    <rPh sb="0" eb="2">
      <t>ショクリン</t>
    </rPh>
    <phoneticPr fontId="1"/>
  </si>
  <si>
    <t>下刈りなど</t>
    <rPh sb="0" eb="2">
      <t>シタガ</t>
    </rPh>
    <phoneticPr fontId="1"/>
  </si>
  <si>
    <t>間伐</t>
    <rPh sb="0" eb="2">
      <t>カンバツ</t>
    </rPh>
    <phoneticPr fontId="1"/>
  </si>
  <si>
    <t>主伐</t>
    <rPh sb="0" eb="2">
      <t>シュバツ</t>
    </rPh>
    <phoneticPr fontId="1"/>
  </si>
  <si>
    <t>(単位：万ha)</t>
    <rPh sb="1" eb="3">
      <t>タンイ</t>
    </rPh>
    <rPh sb="4" eb="5">
      <t>マン</t>
    </rPh>
    <phoneticPr fontId="1"/>
  </si>
  <si>
    <t>○組織形態別の作業面積の推移</t>
    <rPh sb="12" eb="14">
      <t>スイイ</t>
    </rPh>
    <phoneticPr fontId="1"/>
  </si>
  <si>
    <t>資料：農林水産省「農林業センサス」</t>
    <rPh sb="0" eb="2">
      <t>シリョウ</t>
    </rPh>
    <rPh sb="3" eb="8">
      <t>ノウリンスイサンショウ</t>
    </rPh>
    <rPh sb="9" eb="12">
      <t>ノウリンギョウ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</si>
</sst>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1"/>
      <color indexed="8"/>
      <name val="游ゴシック"/>
      <family val="2"/>
      <scheme val="minor"/>
    </font>
    <font>
      <sz val="9"/>
      <name val="ＭＳ ゴシック"/>
      <family val="3"/>
      <charset val="128"/>
    </font>
    <font>
      <sz val="11"/>
      <color theme="0" tint="-0.34998626667073579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6" fillId="0" borderId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9" fontId="0" fillId="0" borderId="7" xfId="0" applyNumberFormat="1" applyBorder="1">
      <alignment vertical="center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176" fontId="9" fillId="0" borderId="1" xfId="2" applyNumberFormat="1" applyFont="1" applyFill="1" applyBorder="1">
      <alignment vertical="center"/>
    </xf>
    <xf numFmtId="0" fontId="9" fillId="0" borderId="2" xfId="0" applyFont="1" applyBorder="1">
      <alignment vertical="center"/>
    </xf>
    <xf numFmtId="176" fontId="9" fillId="0" borderId="9" xfId="2" applyNumberFormat="1" applyFont="1" applyFill="1" applyBorder="1">
      <alignment vertical="center"/>
    </xf>
    <xf numFmtId="0" fontId="9" fillId="0" borderId="3" xfId="0" applyFont="1" applyBorder="1">
      <alignment vertical="center"/>
    </xf>
    <xf numFmtId="176" fontId="9" fillId="0" borderId="3" xfId="2" applyNumberFormat="1" applyFont="1" applyFill="1" applyBorder="1">
      <alignment vertical="center"/>
    </xf>
    <xf numFmtId="0" fontId="9" fillId="0" borderId="1" xfId="0" applyFont="1" applyBorder="1">
      <alignment vertical="center"/>
    </xf>
    <xf numFmtId="0" fontId="9" fillId="0" borderId="9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6">
    <cellStyle name="桁区切り" xfId="2" builtinId="6"/>
    <cellStyle name="標準" xfId="0" builtinId="0"/>
    <cellStyle name="標準 2" xfId="3" xr:uid="{45F1B0D1-43AA-4EFC-800B-50D8747B4B05}"/>
    <cellStyle name="標準 2 2" xfId="4" xr:uid="{A1D1D14B-FA66-4BBE-B1F7-FCA876EE89E2}"/>
    <cellStyle name="標準 2 2 2" xfId="5" xr:uid="{34E8A5D7-91AC-473D-A267-9BA51095E27B}"/>
    <cellStyle name="標準 3" xfId="1" xr:uid="{8D9E1AD4-5E95-48B0-96CE-793B69700890}"/>
  </cellStyles>
  <dxfs count="0"/>
  <tableStyles count="0" defaultTableStyle="TableStyleMedium2" defaultPivotStyle="PivotStyleLight16"/>
  <colors>
    <mruColors>
      <color rgb="FFFFCC99"/>
      <color rgb="FF9DC3E6"/>
      <color rgb="FFFFC000"/>
      <color rgb="FFA9D18E"/>
      <color rgb="FFED7D31"/>
      <color rgb="FF8FAADC"/>
      <color rgb="FF4BACC6"/>
      <color rgb="FF8686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ea"/>
                <a:ea typeface="+mn-ea"/>
                <a:cs typeface="+mn-cs"/>
              </a:defRPr>
            </a:pPr>
            <a:r>
              <a:rPr lang="en-US" altLang="ja-JP" sz="1400" b="1">
                <a:solidFill>
                  <a:schemeClr val="tx1"/>
                </a:solidFill>
                <a:latin typeface="+mn-ea"/>
                <a:ea typeface="+mn-ea"/>
              </a:rPr>
              <a:t>2010</a:t>
            </a:r>
            <a:r>
              <a:rPr lang="ja-JP" altLang="en-US" sz="1400" b="1">
                <a:solidFill>
                  <a:schemeClr val="tx1"/>
                </a:solidFill>
                <a:latin typeface="+mn-ea"/>
                <a:ea typeface="+mn-ea"/>
              </a:rPr>
              <a:t>年</a:t>
            </a:r>
          </a:p>
        </c:rich>
      </c:tx>
      <c:layout>
        <c:manualLayout>
          <c:xMode val="edge"/>
          <c:yMode val="edge"/>
          <c:x val="2.5281320955475618E-2"/>
          <c:y val="1.16920679238081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ea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4509215658562161"/>
          <c:y val="0.11995780964727289"/>
          <c:w val="0.7735288384867548"/>
          <c:h val="0.7480756765772060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'資料Ⅱ-8'!$B$21</c:f>
              <c:strCache>
                <c:ptCount val="1"/>
                <c:pt idx="0">
                  <c:v>民間事業体</c:v>
                </c:pt>
              </c:strCache>
            </c:strRef>
          </c:tx>
          <c:spPr>
            <a:solidFill>
              <a:srgbClr val="8FAADC"/>
            </a:solidFill>
            <a:ln>
              <a:noFill/>
            </a:ln>
            <a:effectLst/>
          </c:spPr>
          <c:invertIfNegative val="0"/>
          <c:cat>
            <c:multiLvlStrRef>
              <c:f>'資料Ⅱ-8'!$C$19:$J$20</c:f>
              <c:multiLvlStrCache>
                <c:ptCount val="8"/>
                <c:lvl>
                  <c:pt idx="0">
                    <c:v>植林</c:v>
                  </c:pt>
                  <c:pt idx="1">
                    <c:v>主伐</c:v>
                  </c:pt>
                  <c:pt idx="2">
                    <c:v>間伐</c:v>
                  </c:pt>
                  <c:pt idx="3">
                    <c:v>下刈りなど</c:v>
                  </c:pt>
                  <c:pt idx="4">
                    <c:v>植林</c:v>
                  </c:pt>
                  <c:pt idx="5">
                    <c:v>主伐</c:v>
                  </c:pt>
                  <c:pt idx="6">
                    <c:v>間伐</c:v>
                  </c:pt>
                  <c:pt idx="7">
                    <c:v>下刈りなど</c:v>
                  </c:pt>
                </c:lvl>
                <c:lvl>
                  <c:pt idx="0">
                    <c:v>作業受託面積</c:v>
                  </c:pt>
                  <c:pt idx="4">
                    <c:v>保有山林作業面積</c:v>
                  </c:pt>
                </c:lvl>
              </c:multiLvlStrCache>
            </c:multiLvlStrRef>
          </c:cat>
          <c:val>
            <c:numRef>
              <c:f>'資料Ⅱ-8'!$C$21:$J$21</c:f>
              <c:numCache>
                <c:formatCode>#,##0.0;[Red]\-#,##0.0</c:formatCode>
                <c:ptCount val="8"/>
                <c:pt idx="0">
                  <c:v>0.79479699999999998</c:v>
                </c:pt>
                <c:pt idx="1">
                  <c:v>4.156962</c:v>
                </c:pt>
                <c:pt idx="2">
                  <c:v>9.616161</c:v>
                </c:pt>
                <c:pt idx="3">
                  <c:v>6.0137109999999998</c:v>
                </c:pt>
                <c:pt idx="4">
                  <c:v>0.301068</c:v>
                </c:pt>
                <c:pt idx="5">
                  <c:v>0.39233899999999999</c:v>
                </c:pt>
                <c:pt idx="6">
                  <c:v>2.2321580000000001</c:v>
                </c:pt>
                <c:pt idx="7">
                  <c:v>2.1146940000000001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52-480B-9BA3-A2D3C759E5D0}"/>
            </c:ext>
          </c:extLst>
        </c:ser>
        <c:ser>
          <c:idx val="1"/>
          <c:order val="1"/>
          <c:tx>
            <c:strRef>
              <c:f>'資料Ⅱ-8'!$B$22</c:f>
              <c:strCache>
                <c:ptCount val="1"/>
                <c:pt idx="0">
                  <c:v>森林組合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cat>
            <c:multiLvlStrRef>
              <c:f>'資料Ⅱ-8'!$C$19:$J$20</c:f>
              <c:multiLvlStrCache>
                <c:ptCount val="8"/>
                <c:lvl>
                  <c:pt idx="0">
                    <c:v>植林</c:v>
                  </c:pt>
                  <c:pt idx="1">
                    <c:v>主伐</c:v>
                  </c:pt>
                  <c:pt idx="2">
                    <c:v>間伐</c:v>
                  </c:pt>
                  <c:pt idx="3">
                    <c:v>下刈りなど</c:v>
                  </c:pt>
                  <c:pt idx="4">
                    <c:v>植林</c:v>
                  </c:pt>
                  <c:pt idx="5">
                    <c:v>主伐</c:v>
                  </c:pt>
                  <c:pt idx="6">
                    <c:v>間伐</c:v>
                  </c:pt>
                  <c:pt idx="7">
                    <c:v>下刈りなど</c:v>
                  </c:pt>
                </c:lvl>
                <c:lvl>
                  <c:pt idx="0">
                    <c:v>作業受託面積</c:v>
                  </c:pt>
                  <c:pt idx="4">
                    <c:v>保有山林作業面積</c:v>
                  </c:pt>
                </c:lvl>
              </c:multiLvlStrCache>
            </c:multiLvlStrRef>
          </c:cat>
          <c:val>
            <c:numRef>
              <c:f>'資料Ⅱ-8'!$C$22:$J$22</c:f>
              <c:numCache>
                <c:formatCode>#,##0.0;[Red]\-#,##0.0</c:formatCode>
                <c:ptCount val="8"/>
                <c:pt idx="0">
                  <c:v>1.564657</c:v>
                </c:pt>
                <c:pt idx="1">
                  <c:v>0.64668199999999998</c:v>
                </c:pt>
                <c:pt idx="2">
                  <c:v>15.136265</c:v>
                </c:pt>
                <c:pt idx="3">
                  <c:v>9.9745039999999996</c:v>
                </c:pt>
                <c:pt idx="4">
                  <c:v>0.12213299999999999</c:v>
                </c:pt>
                <c:pt idx="5">
                  <c:v>5.6129999999999992E-2</c:v>
                </c:pt>
                <c:pt idx="6">
                  <c:v>0.937276</c:v>
                </c:pt>
                <c:pt idx="7">
                  <c:v>1.218612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52-480B-9BA3-A2D3C759E5D0}"/>
            </c:ext>
          </c:extLst>
        </c:ser>
        <c:ser>
          <c:idx val="2"/>
          <c:order val="2"/>
          <c:tx>
            <c:strRef>
              <c:f>'資料Ⅱ-8'!$B$23</c:f>
              <c:strCache>
                <c:ptCount val="1"/>
                <c:pt idx="0">
                  <c:v>個人経営体</c:v>
                </c:pt>
              </c:strCache>
            </c:strRef>
          </c:tx>
          <c:spPr>
            <a:solidFill>
              <a:srgbClr val="A9D18E"/>
            </a:solidFill>
            <a:ln>
              <a:noFill/>
            </a:ln>
            <a:effectLst/>
          </c:spPr>
          <c:invertIfNegative val="0"/>
          <c:cat>
            <c:multiLvlStrRef>
              <c:f>'資料Ⅱ-8'!$C$19:$J$20</c:f>
              <c:multiLvlStrCache>
                <c:ptCount val="8"/>
                <c:lvl>
                  <c:pt idx="0">
                    <c:v>植林</c:v>
                  </c:pt>
                  <c:pt idx="1">
                    <c:v>主伐</c:v>
                  </c:pt>
                  <c:pt idx="2">
                    <c:v>間伐</c:v>
                  </c:pt>
                  <c:pt idx="3">
                    <c:v>下刈りなど</c:v>
                  </c:pt>
                  <c:pt idx="4">
                    <c:v>植林</c:v>
                  </c:pt>
                  <c:pt idx="5">
                    <c:v>主伐</c:v>
                  </c:pt>
                  <c:pt idx="6">
                    <c:v>間伐</c:v>
                  </c:pt>
                  <c:pt idx="7">
                    <c:v>下刈りなど</c:v>
                  </c:pt>
                </c:lvl>
                <c:lvl>
                  <c:pt idx="0">
                    <c:v>作業受託面積</c:v>
                  </c:pt>
                  <c:pt idx="4">
                    <c:v>保有山林作業面積</c:v>
                  </c:pt>
                </c:lvl>
              </c:multiLvlStrCache>
            </c:multiLvlStrRef>
          </c:cat>
          <c:val>
            <c:numRef>
              <c:f>'資料Ⅱ-8'!$C$23:$J$23</c:f>
              <c:numCache>
                <c:formatCode>#,##0.0;[Red]\-#,##0.0</c:formatCode>
                <c:ptCount val="8"/>
                <c:pt idx="0">
                  <c:v>0.22503200000000001</c:v>
                </c:pt>
                <c:pt idx="1">
                  <c:v>1.050824</c:v>
                </c:pt>
                <c:pt idx="2">
                  <c:v>2.8930910000000001</c:v>
                </c:pt>
                <c:pt idx="3">
                  <c:v>1.2644389999999999</c:v>
                </c:pt>
                <c:pt idx="4">
                  <c:v>1.057113</c:v>
                </c:pt>
                <c:pt idx="5">
                  <c:v>0.54669199999999996</c:v>
                </c:pt>
                <c:pt idx="6">
                  <c:v>7.6535899999999994</c:v>
                </c:pt>
                <c:pt idx="7">
                  <c:v>5.9218919999999997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52-480B-9BA3-A2D3C759E5D0}"/>
            </c:ext>
          </c:extLst>
        </c:ser>
        <c:ser>
          <c:idx val="3"/>
          <c:order val="3"/>
          <c:tx>
            <c:strRef>
              <c:f>'資料Ⅱ-8'!$B$24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'資料Ⅱ-8'!$C$19:$J$20</c:f>
              <c:multiLvlStrCache>
                <c:ptCount val="8"/>
                <c:lvl>
                  <c:pt idx="0">
                    <c:v>植林</c:v>
                  </c:pt>
                  <c:pt idx="1">
                    <c:v>主伐</c:v>
                  </c:pt>
                  <c:pt idx="2">
                    <c:v>間伐</c:v>
                  </c:pt>
                  <c:pt idx="3">
                    <c:v>下刈りなど</c:v>
                  </c:pt>
                  <c:pt idx="4">
                    <c:v>植林</c:v>
                  </c:pt>
                  <c:pt idx="5">
                    <c:v>主伐</c:v>
                  </c:pt>
                  <c:pt idx="6">
                    <c:v>間伐</c:v>
                  </c:pt>
                  <c:pt idx="7">
                    <c:v>下刈りなど</c:v>
                  </c:pt>
                </c:lvl>
                <c:lvl>
                  <c:pt idx="0">
                    <c:v>作業受託面積</c:v>
                  </c:pt>
                  <c:pt idx="4">
                    <c:v>保有山林作業面積</c:v>
                  </c:pt>
                </c:lvl>
              </c:multiLvlStrCache>
            </c:multiLvlStrRef>
          </c:cat>
          <c:val>
            <c:numRef>
              <c:f>'資料Ⅱ-8'!$C$24:$J$24</c:f>
              <c:numCache>
                <c:formatCode>#,##0.0;[Red]\-#,##0.0</c:formatCode>
                <c:ptCount val="8"/>
                <c:pt idx="0">
                  <c:v>9.0964000000000003E-2</c:v>
                </c:pt>
                <c:pt idx="1">
                  <c:v>0.39191300000000001</c:v>
                </c:pt>
                <c:pt idx="2">
                  <c:v>1.3653</c:v>
                </c:pt>
                <c:pt idx="3">
                  <c:v>0.75681999999999994</c:v>
                </c:pt>
                <c:pt idx="4">
                  <c:v>0.68715100000000007</c:v>
                </c:pt>
                <c:pt idx="5">
                  <c:v>0.30111100000000002</c:v>
                </c:pt>
                <c:pt idx="6">
                  <c:v>5.58012</c:v>
                </c:pt>
                <c:pt idx="7">
                  <c:v>3.9220489999999999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52-480B-9BA3-A2D3C759E5D0}"/>
            </c:ext>
          </c:extLst>
        </c:ser>
        <c:ser>
          <c:idx val="4"/>
          <c:order val="4"/>
          <c:tx>
            <c:strRef>
              <c:f>'資料Ⅱ-8'!$B$25</c:f>
              <c:strCache>
                <c:ptCount val="1"/>
                <c:pt idx="0">
                  <c:v>計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'資料Ⅱ-8'!$C$19:$J$20</c:f>
              <c:multiLvlStrCache>
                <c:ptCount val="8"/>
                <c:lvl>
                  <c:pt idx="0">
                    <c:v>植林</c:v>
                  </c:pt>
                  <c:pt idx="1">
                    <c:v>主伐</c:v>
                  </c:pt>
                  <c:pt idx="2">
                    <c:v>間伐</c:v>
                  </c:pt>
                  <c:pt idx="3">
                    <c:v>下刈りなど</c:v>
                  </c:pt>
                  <c:pt idx="4">
                    <c:v>植林</c:v>
                  </c:pt>
                  <c:pt idx="5">
                    <c:v>主伐</c:v>
                  </c:pt>
                  <c:pt idx="6">
                    <c:v>間伐</c:v>
                  </c:pt>
                  <c:pt idx="7">
                    <c:v>下刈りなど</c:v>
                  </c:pt>
                </c:lvl>
                <c:lvl>
                  <c:pt idx="0">
                    <c:v>作業受託面積</c:v>
                  </c:pt>
                  <c:pt idx="4">
                    <c:v>保有山林作業面積</c:v>
                  </c:pt>
                </c:lvl>
              </c:multiLvlStrCache>
            </c:multiLvlStrRef>
          </c:cat>
          <c:val>
            <c:numRef>
              <c:f>'資料Ⅱ-8'!$C$25:$J$25</c:f>
              <c:numCache>
                <c:formatCode>#,##0.0;[Red]\-#,##0.0</c:formatCode>
                <c:ptCount val="8"/>
                <c:pt idx="0">
                  <c:v>2.6754500000000001</c:v>
                </c:pt>
                <c:pt idx="1">
                  <c:v>6.2463809999999995</c:v>
                </c:pt>
                <c:pt idx="2">
                  <c:v>29.010816999999999</c:v>
                </c:pt>
                <c:pt idx="3">
                  <c:v>18.009473999999997</c:v>
                </c:pt>
                <c:pt idx="4">
                  <c:v>2.167465</c:v>
                </c:pt>
                <c:pt idx="5">
                  <c:v>1.2962719999999999</c:v>
                </c:pt>
                <c:pt idx="6">
                  <c:v>16.403144000000001</c:v>
                </c:pt>
                <c:pt idx="7">
                  <c:v>13.177246999999999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852-480B-9BA3-A2D3C759E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554910616"/>
        <c:axId val="554910944"/>
      </c:barChart>
      <c:catAx>
        <c:axId val="5549106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54910944"/>
        <c:crosses val="autoZero"/>
        <c:auto val="1"/>
        <c:lblAlgn val="ctr"/>
        <c:lblOffset val="100"/>
        <c:noMultiLvlLbl val="0"/>
      </c:catAx>
      <c:valAx>
        <c:axId val="554910944"/>
        <c:scaling>
          <c:orientation val="minMax"/>
          <c:max val="30"/>
        </c:scaling>
        <c:delete val="0"/>
        <c:axPos val="b"/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5491061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ea"/>
                <a:ea typeface="+mn-ea"/>
                <a:cs typeface="+mn-cs"/>
              </a:defRPr>
            </a:pPr>
            <a:r>
              <a:rPr lang="en-US" altLang="ja-JP" sz="1400" b="1">
                <a:solidFill>
                  <a:schemeClr val="tx1"/>
                </a:solidFill>
                <a:latin typeface="+mn-ea"/>
                <a:ea typeface="+mn-ea"/>
              </a:rPr>
              <a:t>2015</a:t>
            </a:r>
            <a:r>
              <a:rPr lang="ja-JP" altLang="en-US" sz="1400" b="1">
                <a:solidFill>
                  <a:schemeClr val="tx1"/>
                </a:solidFill>
                <a:latin typeface="+mn-ea"/>
                <a:ea typeface="+mn-ea"/>
              </a:rPr>
              <a:t>年</a:t>
            </a:r>
          </a:p>
        </c:rich>
      </c:tx>
      <c:layout>
        <c:manualLayout>
          <c:xMode val="edge"/>
          <c:yMode val="edge"/>
          <c:x val="4.4360404665867385E-3"/>
          <c:y val="6.25425613861852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ea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8745698760771604"/>
          <c:y val="0.15907355623924127"/>
          <c:w val="0.77519323115088157"/>
          <c:h val="0.6638310982418429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'資料Ⅱ-8'!$B$36</c:f>
              <c:strCache>
                <c:ptCount val="1"/>
                <c:pt idx="0">
                  <c:v>民間事業体</c:v>
                </c:pt>
              </c:strCache>
            </c:strRef>
          </c:tx>
          <c:spPr>
            <a:solidFill>
              <a:srgbClr val="8FAADC"/>
            </a:solidFill>
            <a:ln>
              <a:noFill/>
            </a:ln>
            <a:effectLst/>
          </c:spPr>
          <c:invertIfNegative val="0"/>
          <c:cat>
            <c:multiLvlStrRef>
              <c:f>'資料Ⅱ-8'!$C$34:$J$35</c:f>
              <c:multiLvlStrCache>
                <c:ptCount val="8"/>
                <c:lvl>
                  <c:pt idx="0">
                    <c:v>植林</c:v>
                  </c:pt>
                  <c:pt idx="1">
                    <c:v>主伐</c:v>
                  </c:pt>
                  <c:pt idx="2">
                    <c:v>間伐</c:v>
                  </c:pt>
                  <c:pt idx="3">
                    <c:v>下刈りなど</c:v>
                  </c:pt>
                  <c:pt idx="4">
                    <c:v>植林</c:v>
                  </c:pt>
                  <c:pt idx="5">
                    <c:v>主伐</c:v>
                  </c:pt>
                  <c:pt idx="6">
                    <c:v>間伐</c:v>
                  </c:pt>
                  <c:pt idx="7">
                    <c:v>下刈りなど</c:v>
                  </c:pt>
                </c:lvl>
                <c:lvl>
                  <c:pt idx="0">
                    <c:v>作業受託面積</c:v>
                  </c:pt>
                  <c:pt idx="4">
                    <c:v>保有山林作業面積</c:v>
                  </c:pt>
                </c:lvl>
              </c:multiLvlStrCache>
            </c:multiLvlStrRef>
          </c:cat>
          <c:val>
            <c:numRef>
              <c:f>'資料Ⅱ-8'!$C$36:$J$36</c:f>
              <c:numCache>
                <c:formatCode>#,##0.0;[Red]\-#,##0.0</c:formatCode>
                <c:ptCount val="8"/>
                <c:pt idx="0">
                  <c:v>0.75635399999999997</c:v>
                </c:pt>
                <c:pt idx="1">
                  <c:v>2.4124180000000002</c:v>
                </c:pt>
                <c:pt idx="2">
                  <c:v>6.965681</c:v>
                </c:pt>
                <c:pt idx="3">
                  <c:v>4.887562</c:v>
                </c:pt>
                <c:pt idx="4">
                  <c:v>0.35658299999999998</c:v>
                </c:pt>
                <c:pt idx="5">
                  <c:v>0.48039599999999999</c:v>
                </c:pt>
                <c:pt idx="6">
                  <c:v>1.9628869999999998</c:v>
                </c:pt>
                <c:pt idx="7">
                  <c:v>1.462607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45-46C2-A6CE-C262532D75C4}"/>
            </c:ext>
          </c:extLst>
        </c:ser>
        <c:ser>
          <c:idx val="1"/>
          <c:order val="1"/>
          <c:tx>
            <c:strRef>
              <c:f>'資料Ⅱ-8'!$B$37</c:f>
              <c:strCache>
                <c:ptCount val="1"/>
                <c:pt idx="0">
                  <c:v>森林組合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cat>
            <c:multiLvlStrRef>
              <c:f>'資料Ⅱ-8'!$C$34:$J$35</c:f>
              <c:multiLvlStrCache>
                <c:ptCount val="8"/>
                <c:lvl>
                  <c:pt idx="0">
                    <c:v>植林</c:v>
                  </c:pt>
                  <c:pt idx="1">
                    <c:v>主伐</c:v>
                  </c:pt>
                  <c:pt idx="2">
                    <c:v>間伐</c:v>
                  </c:pt>
                  <c:pt idx="3">
                    <c:v>下刈りなど</c:v>
                  </c:pt>
                  <c:pt idx="4">
                    <c:v>植林</c:v>
                  </c:pt>
                  <c:pt idx="5">
                    <c:v>主伐</c:v>
                  </c:pt>
                  <c:pt idx="6">
                    <c:v>間伐</c:v>
                  </c:pt>
                  <c:pt idx="7">
                    <c:v>下刈りなど</c:v>
                  </c:pt>
                </c:lvl>
                <c:lvl>
                  <c:pt idx="0">
                    <c:v>作業受託面積</c:v>
                  </c:pt>
                  <c:pt idx="4">
                    <c:v>保有山林作業面積</c:v>
                  </c:pt>
                </c:lvl>
              </c:multiLvlStrCache>
            </c:multiLvlStrRef>
          </c:cat>
          <c:val>
            <c:numRef>
              <c:f>'資料Ⅱ-8'!$C$37:$J$37</c:f>
              <c:numCache>
                <c:formatCode>#,##0.0;[Red]\-#,##0.0</c:formatCode>
                <c:ptCount val="8"/>
                <c:pt idx="0">
                  <c:v>1.3887559999999999</c:v>
                </c:pt>
                <c:pt idx="1">
                  <c:v>0.91683300000000001</c:v>
                </c:pt>
                <c:pt idx="2">
                  <c:v>11.943683999999999</c:v>
                </c:pt>
                <c:pt idx="3">
                  <c:v>8.4598460000000006</c:v>
                </c:pt>
                <c:pt idx="4">
                  <c:v>8.7228E-2</c:v>
                </c:pt>
                <c:pt idx="5">
                  <c:v>7.7062999999999993E-2</c:v>
                </c:pt>
                <c:pt idx="6">
                  <c:v>0.71885100000000002</c:v>
                </c:pt>
                <c:pt idx="7">
                  <c:v>0.56331999999999993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45-46C2-A6CE-C262532D75C4}"/>
            </c:ext>
          </c:extLst>
        </c:ser>
        <c:ser>
          <c:idx val="2"/>
          <c:order val="2"/>
          <c:tx>
            <c:strRef>
              <c:f>'資料Ⅱ-8'!$B$38</c:f>
              <c:strCache>
                <c:ptCount val="1"/>
                <c:pt idx="0">
                  <c:v>個人経営体</c:v>
                </c:pt>
              </c:strCache>
            </c:strRef>
          </c:tx>
          <c:spPr>
            <a:solidFill>
              <a:srgbClr val="A9D18E"/>
            </a:solidFill>
            <a:ln>
              <a:noFill/>
            </a:ln>
            <a:effectLst/>
          </c:spPr>
          <c:invertIfNegative val="0"/>
          <c:cat>
            <c:multiLvlStrRef>
              <c:f>'資料Ⅱ-8'!$C$34:$J$35</c:f>
              <c:multiLvlStrCache>
                <c:ptCount val="8"/>
                <c:lvl>
                  <c:pt idx="0">
                    <c:v>植林</c:v>
                  </c:pt>
                  <c:pt idx="1">
                    <c:v>主伐</c:v>
                  </c:pt>
                  <c:pt idx="2">
                    <c:v>間伐</c:v>
                  </c:pt>
                  <c:pt idx="3">
                    <c:v>下刈りなど</c:v>
                  </c:pt>
                  <c:pt idx="4">
                    <c:v>植林</c:v>
                  </c:pt>
                  <c:pt idx="5">
                    <c:v>主伐</c:v>
                  </c:pt>
                  <c:pt idx="6">
                    <c:v>間伐</c:v>
                  </c:pt>
                  <c:pt idx="7">
                    <c:v>下刈りなど</c:v>
                  </c:pt>
                </c:lvl>
                <c:lvl>
                  <c:pt idx="0">
                    <c:v>作業受託面積</c:v>
                  </c:pt>
                  <c:pt idx="4">
                    <c:v>保有山林作業面積</c:v>
                  </c:pt>
                </c:lvl>
              </c:multiLvlStrCache>
            </c:multiLvlStrRef>
          </c:cat>
          <c:val>
            <c:numRef>
              <c:f>'資料Ⅱ-8'!$C$38:$J$38</c:f>
              <c:numCache>
                <c:formatCode>#,##0.0;[Red]\-#,##0.0</c:formatCode>
                <c:ptCount val="8"/>
                <c:pt idx="0">
                  <c:v>0.19096400000000002</c:v>
                </c:pt>
                <c:pt idx="1">
                  <c:v>0.70642299999999991</c:v>
                </c:pt>
                <c:pt idx="2">
                  <c:v>1.564414</c:v>
                </c:pt>
                <c:pt idx="3">
                  <c:v>0.84094599999999986</c:v>
                </c:pt>
                <c:pt idx="4">
                  <c:v>0.94710300000000003</c:v>
                </c:pt>
                <c:pt idx="5">
                  <c:v>0.65370799999999996</c:v>
                </c:pt>
                <c:pt idx="6">
                  <c:v>4.9971030000000001</c:v>
                </c:pt>
                <c:pt idx="7">
                  <c:v>4.0130370000000006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45-46C2-A6CE-C262532D75C4}"/>
            </c:ext>
          </c:extLst>
        </c:ser>
        <c:ser>
          <c:idx val="3"/>
          <c:order val="3"/>
          <c:tx>
            <c:strRef>
              <c:f>'資料Ⅱ-8'!$B$39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'資料Ⅱ-8'!$C$34:$J$35</c:f>
              <c:multiLvlStrCache>
                <c:ptCount val="8"/>
                <c:lvl>
                  <c:pt idx="0">
                    <c:v>植林</c:v>
                  </c:pt>
                  <c:pt idx="1">
                    <c:v>主伐</c:v>
                  </c:pt>
                  <c:pt idx="2">
                    <c:v>間伐</c:v>
                  </c:pt>
                  <c:pt idx="3">
                    <c:v>下刈りなど</c:v>
                  </c:pt>
                  <c:pt idx="4">
                    <c:v>植林</c:v>
                  </c:pt>
                  <c:pt idx="5">
                    <c:v>主伐</c:v>
                  </c:pt>
                  <c:pt idx="6">
                    <c:v>間伐</c:v>
                  </c:pt>
                  <c:pt idx="7">
                    <c:v>下刈りなど</c:v>
                  </c:pt>
                </c:lvl>
                <c:lvl>
                  <c:pt idx="0">
                    <c:v>作業受託面積</c:v>
                  </c:pt>
                  <c:pt idx="4">
                    <c:v>保有山林作業面積</c:v>
                  </c:pt>
                </c:lvl>
              </c:multiLvlStrCache>
            </c:multiLvlStrRef>
          </c:cat>
          <c:val>
            <c:numRef>
              <c:f>'資料Ⅱ-8'!$C$39:$J$39</c:f>
              <c:numCache>
                <c:formatCode>#,##0.0;[Red]\-#,##0.0</c:formatCode>
                <c:ptCount val="8"/>
                <c:pt idx="0">
                  <c:v>0.104001</c:v>
                </c:pt>
                <c:pt idx="1">
                  <c:v>0.34684899999999996</c:v>
                </c:pt>
                <c:pt idx="2">
                  <c:v>1.1033389999999998</c:v>
                </c:pt>
                <c:pt idx="3">
                  <c:v>0.69497900000000001</c:v>
                </c:pt>
                <c:pt idx="4">
                  <c:v>0.295018</c:v>
                </c:pt>
                <c:pt idx="5">
                  <c:v>0.42610500000000001</c:v>
                </c:pt>
                <c:pt idx="6">
                  <c:v>3.5393870000000001</c:v>
                </c:pt>
                <c:pt idx="7">
                  <c:v>2.6948449999999999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45-46C2-A6CE-C262532D75C4}"/>
            </c:ext>
          </c:extLst>
        </c:ser>
        <c:ser>
          <c:idx val="4"/>
          <c:order val="4"/>
          <c:tx>
            <c:strRef>
              <c:f>'資料Ⅱ-8'!$B$40</c:f>
              <c:strCache>
                <c:ptCount val="1"/>
                <c:pt idx="0">
                  <c:v>計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'資料Ⅱ-8'!$C$34:$J$35</c:f>
              <c:multiLvlStrCache>
                <c:ptCount val="8"/>
                <c:lvl>
                  <c:pt idx="0">
                    <c:v>植林</c:v>
                  </c:pt>
                  <c:pt idx="1">
                    <c:v>主伐</c:v>
                  </c:pt>
                  <c:pt idx="2">
                    <c:v>間伐</c:v>
                  </c:pt>
                  <c:pt idx="3">
                    <c:v>下刈りなど</c:v>
                  </c:pt>
                  <c:pt idx="4">
                    <c:v>植林</c:v>
                  </c:pt>
                  <c:pt idx="5">
                    <c:v>主伐</c:v>
                  </c:pt>
                  <c:pt idx="6">
                    <c:v>間伐</c:v>
                  </c:pt>
                  <c:pt idx="7">
                    <c:v>下刈りなど</c:v>
                  </c:pt>
                </c:lvl>
                <c:lvl>
                  <c:pt idx="0">
                    <c:v>作業受託面積</c:v>
                  </c:pt>
                  <c:pt idx="4">
                    <c:v>保有山林作業面積</c:v>
                  </c:pt>
                </c:lvl>
              </c:multiLvlStrCache>
            </c:multiLvlStrRef>
          </c:cat>
          <c:val>
            <c:numRef>
              <c:f>'資料Ⅱ-8'!$C$40:$J$40</c:f>
              <c:numCache>
                <c:formatCode>#,##0.0;[Red]\-#,##0.0</c:formatCode>
                <c:ptCount val="8"/>
                <c:pt idx="0">
                  <c:v>2.4400750000000002</c:v>
                </c:pt>
                <c:pt idx="1">
                  <c:v>4.3825229999999999</c:v>
                </c:pt>
                <c:pt idx="2">
                  <c:v>21.577117999999999</c:v>
                </c:pt>
                <c:pt idx="3">
                  <c:v>14.883332999999999</c:v>
                </c:pt>
                <c:pt idx="4">
                  <c:v>1.685932</c:v>
                </c:pt>
                <c:pt idx="5">
                  <c:v>1.6372719999999998</c:v>
                </c:pt>
                <c:pt idx="6">
                  <c:v>11.218228</c:v>
                </c:pt>
                <c:pt idx="7">
                  <c:v>8.733808999999999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45-46C2-A6CE-C262532D7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554910616"/>
        <c:axId val="554910944"/>
      </c:barChart>
      <c:catAx>
        <c:axId val="5549106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54910944"/>
        <c:crosses val="autoZero"/>
        <c:auto val="1"/>
        <c:lblAlgn val="ctr"/>
        <c:lblOffset val="100"/>
        <c:noMultiLvlLbl val="0"/>
      </c:catAx>
      <c:valAx>
        <c:axId val="554910944"/>
        <c:scaling>
          <c:orientation val="minMax"/>
          <c:max val="30"/>
          <c:min val="0"/>
        </c:scaling>
        <c:delete val="0"/>
        <c:axPos val="b"/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5491061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ＭＳ Ｐゴシック" panose="020B0600070205080204" pitchFamily="50" charset="-128"/>
                <a:cs typeface="+mn-cs"/>
              </a:defRPr>
            </a:pPr>
            <a:r>
              <a:rPr lang="en-US" altLang="ja-JP" sz="1400" b="1" baseline="0">
                <a:solidFill>
                  <a:schemeClr val="tx1"/>
                </a:solidFill>
                <a:latin typeface="+mn-ea"/>
                <a:ea typeface="+mn-ea"/>
              </a:rPr>
              <a:t>2005</a:t>
            </a:r>
            <a:r>
              <a:rPr lang="ja-JP" altLang="en-US" sz="1400" b="1" baseline="0">
                <a:solidFill>
                  <a:schemeClr val="tx1"/>
                </a:solidFill>
                <a:latin typeface="+mn-ea"/>
                <a:ea typeface="+mn-ea"/>
              </a:rPr>
              <a:t>年</a:t>
            </a:r>
          </a:p>
        </c:rich>
      </c:tx>
      <c:layout>
        <c:manualLayout>
          <c:xMode val="edge"/>
          <c:yMode val="edge"/>
          <c:x val="2.5509489918972686E-2"/>
          <c:y val="3.17553543561276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7949793771840028"/>
          <c:y val="0.12284409039169575"/>
          <c:w val="0.77121857003632499"/>
          <c:h val="0.7054640663898723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'資料Ⅱ-8'!$B$6</c:f>
              <c:strCache>
                <c:ptCount val="1"/>
                <c:pt idx="0">
                  <c:v>民間事業体</c:v>
                </c:pt>
              </c:strCache>
            </c:strRef>
          </c:tx>
          <c:spPr>
            <a:solidFill>
              <a:srgbClr val="8FAADC"/>
            </a:solidFill>
            <a:ln>
              <a:noFill/>
            </a:ln>
            <a:effectLst/>
          </c:spPr>
          <c:invertIfNegative val="0"/>
          <c:cat>
            <c:multiLvlStrRef>
              <c:f>'資料Ⅱ-8'!$C$4:$J$5</c:f>
              <c:multiLvlStrCache>
                <c:ptCount val="8"/>
                <c:lvl>
                  <c:pt idx="0">
                    <c:v>植林</c:v>
                  </c:pt>
                  <c:pt idx="1">
                    <c:v>主伐</c:v>
                  </c:pt>
                  <c:pt idx="2">
                    <c:v>間伐</c:v>
                  </c:pt>
                  <c:pt idx="3">
                    <c:v>下刈りなど</c:v>
                  </c:pt>
                  <c:pt idx="4">
                    <c:v>植林</c:v>
                  </c:pt>
                  <c:pt idx="5">
                    <c:v>主伐</c:v>
                  </c:pt>
                  <c:pt idx="6">
                    <c:v>間伐</c:v>
                  </c:pt>
                  <c:pt idx="7">
                    <c:v>下刈りなど</c:v>
                  </c:pt>
                </c:lvl>
                <c:lvl>
                  <c:pt idx="0">
                    <c:v>作業受託面積</c:v>
                  </c:pt>
                  <c:pt idx="4">
                    <c:v>保有山林作業面積</c:v>
                  </c:pt>
                </c:lvl>
              </c:multiLvlStrCache>
            </c:multiLvlStrRef>
          </c:cat>
          <c:val>
            <c:numRef>
              <c:f>'資料Ⅱ-8'!$C$6:$J$6</c:f>
              <c:numCache>
                <c:formatCode>#,##0.0;[Red]\-#,##0.0</c:formatCode>
                <c:ptCount val="8"/>
                <c:pt idx="0">
                  <c:v>0.90029500000000007</c:v>
                </c:pt>
                <c:pt idx="1">
                  <c:v>6.2847949999999999</c:v>
                </c:pt>
                <c:pt idx="2">
                  <c:v>5.2568140000000003</c:v>
                </c:pt>
                <c:pt idx="3">
                  <c:v>7.1939080000000004</c:v>
                </c:pt>
                <c:pt idx="4">
                  <c:v>0.44229099999999999</c:v>
                </c:pt>
                <c:pt idx="5">
                  <c:v>0.44611400000000001</c:v>
                </c:pt>
                <c:pt idx="6">
                  <c:v>2.7316150000000001</c:v>
                </c:pt>
                <c:pt idx="7">
                  <c:v>3.7116190000000002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C0-417B-8F5E-9C718C95416C}"/>
            </c:ext>
          </c:extLst>
        </c:ser>
        <c:ser>
          <c:idx val="1"/>
          <c:order val="1"/>
          <c:tx>
            <c:strRef>
              <c:f>'資料Ⅱ-8'!$B$7</c:f>
              <c:strCache>
                <c:ptCount val="1"/>
                <c:pt idx="0">
                  <c:v>森林組合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cat>
            <c:multiLvlStrRef>
              <c:f>'資料Ⅱ-8'!$C$4:$J$5</c:f>
              <c:multiLvlStrCache>
                <c:ptCount val="8"/>
                <c:lvl>
                  <c:pt idx="0">
                    <c:v>植林</c:v>
                  </c:pt>
                  <c:pt idx="1">
                    <c:v>主伐</c:v>
                  </c:pt>
                  <c:pt idx="2">
                    <c:v>間伐</c:v>
                  </c:pt>
                  <c:pt idx="3">
                    <c:v>下刈りなど</c:v>
                  </c:pt>
                  <c:pt idx="4">
                    <c:v>植林</c:v>
                  </c:pt>
                  <c:pt idx="5">
                    <c:v>主伐</c:v>
                  </c:pt>
                  <c:pt idx="6">
                    <c:v>間伐</c:v>
                  </c:pt>
                  <c:pt idx="7">
                    <c:v>下刈りなど</c:v>
                  </c:pt>
                </c:lvl>
                <c:lvl>
                  <c:pt idx="0">
                    <c:v>作業受託面積</c:v>
                  </c:pt>
                  <c:pt idx="4">
                    <c:v>保有山林作業面積</c:v>
                  </c:pt>
                </c:lvl>
              </c:multiLvlStrCache>
            </c:multiLvlStrRef>
          </c:cat>
          <c:val>
            <c:numRef>
              <c:f>'資料Ⅱ-8'!$C$7:$J$7</c:f>
              <c:numCache>
                <c:formatCode>#,##0.0;[Red]\-#,##0.0</c:formatCode>
                <c:ptCount val="8"/>
                <c:pt idx="0">
                  <c:v>2.2948020000000002</c:v>
                </c:pt>
                <c:pt idx="1">
                  <c:v>1.7353099999999999</c:v>
                </c:pt>
                <c:pt idx="2">
                  <c:v>19.218669000000002</c:v>
                </c:pt>
                <c:pt idx="3">
                  <c:v>18.713048000000001</c:v>
                </c:pt>
                <c:pt idx="4">
                  <c:v>8.6460000000000009E-2</c:v>
                </c:pt>
                <c:pt idx="5">
                  <c:v>4.0603E-2</c:v>
                </c:pt>
                <c:pt idx="6">
                  <c:v>0.83807399999999999</c:v>
                </c:pt>
                <c:pt idx="7">
                  <c:v>0.90910800000000003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C0-417B-8F5E-9C718C95416C}"/>
            </c:ext>
          </c:extLst>
        </c:ser>
        <c:ser>
          <c:idx val="2"/>
          <c:order val="2"/>
          <c:tx>
            <c:strRef>
              <c:f>'資料Ⅱ-8'!$B$8</c:f>
              <c:strCache>
                <c:ptCount val="1"/>
                <c:pt idx="0">
                  <c:v>個人経営体</c:v>
                </c:pt>
              </c:strCache>
            </c:strRef>
          </c:tx>
          <c:spPr>
            <a:solidFill>
              <a:srgbClr val="A9D18E"/>
            </a:solidFill>
            <a:ln>
              <a:noFill/>
            </a:ln>
            <a:effectLst/>
          </c:spPr>
          <c:invertIfNegative val="0"/>
          <c:cat>
            <c:multiLvlStrRef>
              <c:f>'資料Ⅱ-8'!$C$4:$J$5</c:f>
              <c:multiLvlStrCache>
                <c:ptCount val="8"/>
                <c:lvl>
                  <c:pt idx="0">
                    <c:v>植林</c:v>
                  </c:pt>
                  <c:pt idx="1">
                    <c:v>主伐</c:v>
                  </c:pt>
                  <c:pt idx="2">
                    <c:v>間伐</c:v>
                  </c:pt>
                  <c:pt idx="3">
                    <c:v>下刈りなど</c:v>
                  </c:pt>
                  <c:pt idx="4">
                    <c:v>植林</c:v>
                  </c:pt>
                  <c:pt idx="5">
                    <c:v>主伐</c:v>
                  </c:pt>
                  <c:pt idx="6">
                    <c:v>間伐</c:v>
                  </c:pt>
                  <c:pt idx="7">
                    <c:v>下刈りなど</c:v>
                  </c:pt>
                </c:lvl>
                <c:lvl>
                  <c:pt idx="0">
                    <c:v>作業受託面積</c:v>
                  </c:pt>
                  <c:pt idx="4">
                    <c:v>保有山林作業面積</c:v>
                  </c:pt>
                </c:lvl>
              </c:multiLvlStrCache>
            </c:multiLvlStrRef>
          </c:cat>
          <c:val>
            <c:numRef>
              <c:f>'資料Ⅱ-8'!$C$8:$J$8</c:f>
              <c:numCache>
                <c:formatCode>#,##0.0;[Red]\-#,##0.0</c:formatCode>
                <c:ptCount val="8"/>
                <c:pt idx="0">
                  <c:v>0.25944400000000001</c:v>
                </c:pt>
                <c:pt idx="1">
                  <c:v>1.312219</c:v>
                </c:pt>
                <c:pt idx="2">
                  <c:v>2.3342320000000001</c:v>
                </c:pt>
                <c:pt idx="3">
                  <c:v>1.3635700000000002</c:v>
                </c:pt>
                <c:pt idx="4">
                  <c:v>1.430812</c:v>
                </c:pt>
                <c:pt idx="5">
                  <c:v>0.63839699999999999</c:v>
                </c:pt>
                <c:pt idx="6">
                  <c:v>14.161939000000002</c:v>
                </c:pt>
                <c:pt idx="7">
                  <c:v>11.34558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C0-417B-8F5E-9C718C95416C}"/>
            </c:ext>
          </c:extLst>
        </c:ser>
        <c:ser>
          <c:idx val="3"/>
          <c:order val="3"/>
          <c:tx>
            <c:strRef>
              <c:f>'資料Ⅱ-8'!$B$9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'資料Ⅱ-8'!$C$4:$J$5</c:f>
              <c:multiLvlStrCache>
                <c:ptCount val="8"/>
                <c:lvl>
                  <c:pt idx="0">
                    <c:v>植林</c:v>
                  </c:pt>
                  <c:pt idx="1">
                    <c:v>主伐</c:v>
                  </c:pt>
                  <c:pt idx="2">
                    <c:v>間伐</c:v>
                  </c:pt>
                  <c:pt idx="3">
                    <c:v>下刈りなど</c:v>
                  </c:pt>
                  <c:pt idx="4">
                    <c:v>植林</c:v>
                  </c:pt>
                  <c:pt idx="5">
                    <c:v>主伐</c:v>
                  </c:pt>
                  <c:pt idx="6">
                    <c:v>間伐</c:v>
                  </c:pt>
                  <c:pt idx="7">
                    <c:v>下刈りなど</c:v>
                  </c:pt>
                </c:lvl>
                <c:lvl>
                  <c:pt idx="0">
                    <c:v>作業受託面積</c:v>
                  </c:pt>
                  <c:pt idx="4">
                    <c:v>保有山林作業面積</c:v>
                  </c:pt>
                </c:lvl>
              </c:multiLvlStrCache>
            </c:multiLvlStrRef>
          </c:cat>
          <c:val>
            <c:numRef>
              <c:f>'資料Ⅱ-8'!$C$9:$J$9</c:f>
              <c:numCache>
                <c:formatCode>#,##0.0;[Red]\-#,##0.0</c:formatCode>
                <c:ptCount val="8"/>
                <c:pt idx="0">
                  <c:v>0.36682500000000001</c:v>
                </c:pt>
                <c:pt idx="1">
                  <c:v>1.5523990000000001</c:v>
                </c:pt>
                <c:pt idx="2">
                  <c:v>2.074106</c:v>
                </c:pt>
                <c:pt idx="3">
                  <c:v>1.577159</c:v>
                </c:pt>
                <c:pt idx="4">
                  <c:v>0.46862299999999996</c:v>
                </c:pt>
                <c:pt idx="5">
                  <c:v>0.40666799999999997</c:v>
                </c:pt>
                <c:pt idx="6">
                  <c:v>7.2207550000000005</c:v>
                </c:pt>
                <c:pt idx="7">
                  <c:v>7.2612479999999993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C0-417B-8F5E-9C718C95416C}"/>
            </c:ext>
          </c:extLst>
        </c:ser>
        <c:ser>
          <c:idx val="4"/>
          <c:order val="4"/>
          <c:tx>
            <c:strRef>
              <c:f>'資料Ⅱ-8'!$B$10</c:f>
              <c:strCache>
                <c:ptCount val="1"/>
                <c:pt idx="0">
                  <c:v>計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'資料Ⅱ-8'!$C$4:$J$5</c:f>
              <c:multiLvlStrCache>
                <c:ptCount val="8"/>
                <c:lvl>
                  <c:pt idx="0">
                    <c:v>植林</c:v>
                  </c:pt>
                  <c:pt idx="1">
                    <c:v>主伐</c:v>
                  </c:pt>
                  <c:pt idx="2">
                    <c:v>間伐</c:v>
                  </c:pt>
                  <c:pt idx="3">
                    <c:v>下刈りなど</c:v>
                  </c:pt>
                  <c:pt idx="4">
                    <c:v>植林</c:v>
                  </c:pt>
                  <c:pt idx="5">
                    <c:v>主伐</c:v>
                  </c:pt>
                  <c:pt idx="6">
                    <c:v>間伐</c:v>
                  </c:pt>
                  <c:pt idx="7">
                    <c:v>下刈りなど</c:v>
                  </c:pt>
                </c:lvl>
                <c:lvl>
                  <c:pt idx="0">
                    <c:v>作業受託面積</c:v>
                  </c:pt>
                  <c:pt idx="4">
                    <c:v>保有山林作業面積</c:v>
                  </c:pt>
                </c:lvl>
              </c:multiLvlStrCache>
            </c:multiLvlStrRef>
          </c:cat>
          <c:val>
            <c:numRef>
              <c:f>'資料Ⅱ-8'!$C$10:$J$10</c:f>
              <c:numCache>
                <c:formatCode>#,##0.0;[Red]\-#,##0.0</c:formatCode>
                <c:ptCount val="8"/>
                <c:pt idx="0">
                  <c:v>3.8213660000000003</c:v>
                </c:pt>
                <c:pt idx="1">
                  <c:v>10.884722999999999</c:v>
                </c:pt>
                <c:pt idx="2">
                  <c:v>28.883821000000001</c:v>
                </c:pt>
                <c:pt idx="3">
                  <c:v>28.847684999999998</c:v>
                </c:pt>
                <c:pt idx="4">
                  <c:v>2.4281860000000002</c:v>
                </c:pt>
                <c:pt idx="5">
                  <c:v>1.531782</c:v>
                </c:pt>
                <c:pt idx="6">
                  <c:v>24.952382999999998</c:v>
                </c:pt>
                <c:pt idx="7">
                  <c:v>23.227554999999999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C0-417B-8F5E-9C718C954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554910616"/>
        <c:axId val="554910944"/>
      </c:barChart>
      <c:catAx>
        <c:axId val="5549106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54910944"/>
        <c:crosses val="autoZero"/>
        <c:auto val="1"/>
        <c:lblAlgn val="ctr"/>
        <c:lblOffset val="100"/>
        <c:noMultiLvlLbl val="0"/>
      </c:catAx>
      <c:valAx>
        <c:axId val="554910944"/>
        <c:scaling>
          <c:orientation val="minMax"/>
          <c:max val="30"/>
        </c:scaling>
        <c:delete val="0"/>
        <c:axPos val="b"/>
        <c:numFmt formatCode="General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5491061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ea"/>
                <a:ea typeface="+mn-ea"/>
                <a:cs typeface="+mn-cs"/>
              </a:defRPr>
            </a:pPr>
            <a:r>
              <a:rPr lang="en-US" altLang="ja-JP" sz="1400" b="1">
                <a:solidFill>
                  <a:schemeClr val="tx1"/>
                </a:solidFill>
                <a:latin typeface="+mn-ea"/>
                <a:ea typeface="+mn-ea"/>
              </a:rPr>
              <a:t>2020</a:t>
            </a:r>
            <a:r>
              <a:rPr lang="ja-JP" altLang="en-US" sz="1400" b="1">
                <a:solidFill>
                  <a:schemeClr val="tx1"/>
                </a:solidFill>
                <a:latin typeface="+mn-ea"/>
                <a:ea typeface="+mn-ea"/>
              </a:rPr>
              <a:t>年</a:t>
            </a:r>
          </a:p>
        </c:rich>
      </c:tx>
      <c:layout>
        <c:manualLayout>
          <c:xMode val="edge"/>
          <c:yMode val="edge"/>
          <c:x val="1.2103950634180299E-2"/>
          <c:y val="1.16921704100536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ea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4509215658562161"/>
          <c:y val="0.11995780964727289"/>
          <c:w val="0.76251634623903608"/>
          <c:h val="0.7415173677493155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'資料Ⅱ-8'!$B$51</c:f>
              <c:strCache>
                <c:ptCount val="1"/>
                <c:pt idx="0">
                  <c:v>民間事業体</c:v>
                </c:pt>
              </c:strCache>
            </c:strRef>
          </c:tx>
          <c:spPr>
            <a:solidFill>
              <a:srgbClr val="8FAADC"/>
            </a:solidFill>
            <a:ln>
              <a:noFill/>
            </a:ln>
            <a:effectLst/>
          </c:spPr>
          <c:invertIfNegative val="0"/>
          <c:cat>
            <c:multiLvlStrRef>
              <c:f>'資料Ⅱ-8'!$C$49:$J$50</c:f>
              <c:multiLvlStrCache>
                <c:ptCount val="8"/>
                <c:lvl>
                  <c:pt idx="0">
                    <c:v>植林</c:v>
                  </c:pt>
                  <c:pt idx="1">
                    <c:v>主伐</c:v>
                  </c:pt>
                  <c:pt idx="2">
                    <c:v>間伐</c:v>
                  </c:pt>
                  <c:pt idx="3">
                    <c:v>下刈りなど</c:v>
                  </c:pt>
                  <c:pt idx="4">
                    <c:v>植林</c:v>
                  </c:pt>
                  <c:pt idx="5">
                    <c:v>主伐</c:v>
                  </c:pt>
                  <c:pt idx="6">
                    <c:v>間伐</c:v>
                  </c:pt>
                  <c:pt idx="7">
                    <c:v>下刈りなど</c:v>
                  </c:pt>
                </c:lvl>
                <c:lvl>
                  <c:pt idx="0">
                    <c:v>作業受託面積</c:v>
                  </c:pt>
                  <c:pt idx="4">
                    <c:v>保有山林作業面積</c:v>
                  </c:pt>
                </c:lvl>
              </c:multiLvlStrCache>
            </c:multiLvlStrRef>
          </c:cat>
          <c:val>
            <c:numRef>
              <c:f>'資料Ⅱ-8'!$C$51:$J$51</c:f>
              <c:numCache>
                <c:formatCode>#,##0.0;[Red]\-#,##0.0</c:formatCode>
                <c:ptCount val="8"/>
                <c:pt idx="0">
                  <c:v>1.0042469999999999</c:v>
                </c:pt>
                <c:pt idx="1">
                  <c:v>3.5298910000000006</c:v>
                </c:pt>
                <c:pt idx="2">
                  <c:v>7.1069100000000009</c:v>
                </c:pt>
                <c:pt idx="3">
                  <c:v>5.3396220000000003</c:v>
                </c:pt>
                <c:pt idx="4">
                  <c:v>0.36416300000000001</c:v>
                </c:pt>
                <c:pt idx="5">
                  <c:v>0.47076800000000002</c:v>
                </c:pt>
                <c:pt idx="6">
                  <c:v>1.1764669999999999</c:v>
                </c:pt>
                <c:pt idx="7">
                  <c:v>1.1587350000000001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3F-4A6A-BC90-EC06034A1843}"/>
            </c:ext>
          </c:extLst>
        </c:ser>
        <c:ser>
          <c:idx val="1"/>
          <c:order val="1"/>
          <c:tx>
            <c:strRef>
              <c:f>'資料Ⅱ-8'!$B$52</c:f>
              <c:strCache>
                <c:ptCount val="1"/>
                <c:pt idx="0">
                  <c:v>森林組合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cat>
            <c:multiLvlStrRef>
              <c:f>'資料Ⅱ-8'!$C$49:$J$50</c:f>
              <c:multiLvlStrCache>
                <c:ptCount val="8"/>
                <c:lvl>
                  <c:pt idx="0">
                    <c:v>植林</c:v>
                  </c:pt>
                  <c:pt idx="1">
                    <c:v>主伐</c:v>
                  </c:pt>
                  <c:pt idx="2">
                    <c:v>間伐</c:v>
                  </c:pt>
                  <c:pt idx="3">
                    <c:v>下刈りなど</c:v>
                  </c:pt>
                  <c:pt idx="4">
                    <c:v>植林</c:v>
                  </c:pt>
                  <c:pt idx="5">
                    <c:v>主伐</c:v>
                  </c:pt>
                  <c:pt idx="6">
                    <c:v>間伐</c:v>
                  </c:pt>
                  <c:pt idx="7">
                    <c:v>下刈りなど</c:v>
                  </c:pt>
                </c:lvl>
                <c:lvl>
                  <c:pt idx="0">
                    <c:v>作業受託面積</c:v>
                  </c:pt>
                  <c:pt idx="4">
                    <c:v>保有山林作業面積</c:v>
                  </c:pt>
                </c:lvl>
              </c:multiLvlStrCache>
            </c:multiLvlStrRef>
          </c:cat>
          <c:val>
            <c:numRef>
              <c:f>'資料Ⅱ-8'!$C$52:$J$52</c:f>
              <c:numCache>
                <c:formatCode>#,##0.0;[Red]\-#,##0.0</c:formatCode>
                <c:ptCount val="8"/>
                <c:pt idx="0">
                  <c:v>1.2033479999999999</c:v>
                </c:pt>
                <c:pt idx="1">
                  <c:v>0.78372399999999998</c:v>
                </c:pt>
                <c:pt idx="2">
                  <c:v>7.8135890000000003</c:v>
                </c:pt>
                <c:pt idx="3">
                  <c:v>6.0258219999999998</c:v>
                </c:pt>
                <c:pt idx="4">
                  <c:v>8.2219E-2</c:v>
                </c:pt>
                <c:pt idx="5">
                  <c:v>0.112498</c:v>
                </c:pt>
                <c:pt idx="6">
                  <c:v>0.54552400000000001</c:v>
                </c:pt>
                <c:pt idx="7">
                  <c:v>0.39536700000000002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3F-4A6A-BC90-EC06034A1843}"/>
            </c:ext>
          </c:extLst>
        </c:ser>
        <c:ser>
          <c:idx val="2"/>
          <c:order val="2"/>
          <c:tx>
            <c:strRef>
              <c:f>'資料Ⅱ-8'!$B$53</c:f>
              <c:strCache>
                <c:ptCount val="1"/>
                <c:pt idx="0">
                  <c:v>個人経営体</c:v>
                </c:pt>
              </c:strCache>
            </c:strRef>
          </c:tx>
          <c:spPr>
            <a:solidFill>
              <a:srgbClr val="A9D18E"/>
            </a:solidFill>
            <a:ln>
              <a:noFill/>
            </a:ln>
            <a:effectLst/>
          </c:spPr>
          <c:invertIfNegative val="0"/>
          <c:cat>
            <c:multiLvlStrRef>
              <c:f>'資料Ⅱ-8'!$C$49:$J$50</c:f>
              <c:multiLvlStrCache>
                <c:ptCount val="8"/>
                <c:lvl>
                  <c:pt idx="0">
                    <c:v>植林</c:v>
                  </c:pt>
                  <c:pt idx="1">
                    <c:v>主伐</c:v>
                  </c:pt>
                  <c:pt idx="2">
                    <c:v>間伐</c:v>
                  </c:pt>
                  <c:pt idx="3">
                    <c:v>下刈りなど</c:v>
                  </c:pt>
                  <c:pt idx="4">
                    <c:v>植林</c:v>
                  </c:pt>
                  <c:pt idx="5">
                    <c:v>主伐</c:v>
                  </c:pt>
                  <c:pt idx="6">
                    <c:v>間伐</c:v>
                  </c:pt>
                  <c:pt idx="7">
                    <c:v>下刈りなど</c:v>
                  </c:pt>
                </c:lvl>
                <c:lvl>
                  <c:pt idx="0">
                    <c:v>作業受託面積</c:v>
                  </c:pt>
                  <c:pt idx="4">
                    <c:v>保有山林作業面積</c:v>
                  </c:pt>
                </c:lvl>
              </c:multiLvlStrCache>
            </c:multiLvlStrRef>
          </c:cat>
          <c:val>
            <c:numRef>
              <c:f>'資料Ⅱ-8'!$C$53:$J$53</c:f>
              <c:numCache>
                <c:formatCode>#,##0.0;[Red]\-#,##0.0</c:formatCode>
                <c:ptCount val="8"/>
                <c:pt idx="0">
                  <c:v>0.23352500000000001</c:v>
                </c:pt>
                <c:pt idx="1">
                  <c:v>0.36866300000000002</c:v>
                </c:pt>
                <c:pt idx="2">
                  <c:v>0.73970000000000002</c:v>
                </c:pt>
                <c:pt idx="3">
                  <c:v>0.59562399999999993</c:v>
                </c:pt>
                <c:pt idx="4">
                  <c:v>0.71447099999999997</c:v>
                </c:pt>
                <c:pt idx="5">
                  <c:v>0.467028</c:v>
                </c:pt>
                <c:pt idx="6">
                  <c:v>1.891205</c:v>
                </c:pt>
                <c:pt idx="7">
                  <c:v>1.828905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3F-4A6A-BC90-EC06034A1843}"/>
            </c:ext>
          </c:extLst>
        </c:ser>
        <c:ser>
          <c:idx val="3"/>
          <c:order val="3"/>
          <c:tx>
            <c:strRef>
              <c:f>'資料Ⅱ-8'!$B$54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'資料Ⅱ-8'!$C$49:$J$50</c:f>
              <c:multiLvlStrCache>
                <c:ptCount val="8"/>
                <c:lvl>
                  <c:pt idx="0">
                    <c:v>植林</c:v>
                  </c:pt>
                  <c:pt idx="1">
                    <c:v>主伐</c:v>
                  </c:pt>
                  <c:pt idx="2">
                    <c:v>間伐</c:v>
                  </c:pt>
                  <c:pt idx="3">
                    <c:v>下刈りなど</c:v>
                  </c:pt>
                  <c:pt idx="4">
                    <c:v>植林</c:v>
                  </c:pt>
                  <c:pt idx="5">
                    <c:v>主伐</c:v>
                  </c:pt>
                  <c:pt idx="6">
                    <c:v>間伐</c:v>
                  </c:pt>
                  <c:pt idx="7">
                    <c:v>下刈りなど</c:v>
                  </c:pt>
                </c:lvl>
                <c:lvl>
                  <c:pt idx="0">
                    <c:v>作業受託面積</c:v>
                  </c:pt>
                  <c:pt idx="4">
                    <c:v>保有山林作業面積</c:v>
                  </c:pt>
                </c:lvl>
              </c:multiLvlStrCache>
            </c:multiLvlStrRef>
          </c:cat>
          <c:val>
            <c:numRef>
              <c:f>'資料Ⅱ-8'!$C$54:$J$54</c:f>
              <c:numCache>
                <c:formatCode>#,##0.0;[Red]\-#,##0.0</c:formatCode>
                <c:ptCount val="8"/>
                <c:pt idx="0">
                  <c:v>0.177897</c:v>
                </c:pt>
                <c:pt idx="1">
                  <c:v>0.19497999999999999</c:v>
                </c:pt>
                <c:pt idx="2">
                  <c:v>0.83037000000000005</c:v>
                </c:pt>
                <c:pt idx="3">
                  <c:v>1.0177399999999999</c:v>
                </c:pt>
                <c:pt idx="4">
                  <c:v>0.25767199999999996</c:v>
                </c:pt>
                <c:pt idx="5">
                  <c:v>0.31628600000000001</c:v>
                </c:pt>
                <c:pt idx="6">
                  <c:v>2.6430229999999999</c:v>
                </c:pt>
                <c:pt idx="7">
                  <c:v>1.459992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3F-4A6A-BC90-EC06034A1843}"/>
            </c:ext>
          </c:extLst>
        </c:ser>
        <c:ser>
          <c:idx val="4"/>
          <c:order val="4"/>
          <c:tx>
            <c:strRef>
              <c:f>'資料Ⅱ-8'!$B$55</c:f>
              <c:strCache>
                <c:ptCount val="1"/>
                <c:pt idx="0">
                  <c:v>計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'資料Ⅱ-8'!$C$49:$J$50</c:f>
              <c:multiLvlStrCache>
                <c:ptCount val="8"/>
                <c:lvl>
                  <c:pt idx="0">
                    <c:v>植林</c:v>
                  </c:pt>
                  <c:pt idx="1">
                    <c:v>主伐</c:v>
                  </c:pt>
                  <c:pt idx="2">
                    <c:v>間伐</c:v>
                  </c:pt>
                  <c:pt idx="3">
                    <c:v>下刈りなど</c:v>
                  </c:pt>
                  <c:pt idx="4">
                    <c:v>植林</c:v>
                  </c:pt>
                  <c:pt idx="5">
                    <c:v>主伐</c:v>
                  </c:pt>
                  <c:pt idx="6">
                    <c:v>間伐</c:v>
                  </c:pt>
                  <c:pt idx="7">
                    <c:v>下刈りなど</c:v>
                  </c:pt>
                </c:lvl>
                <c:lvl>
                  <c:pt idx="0">
                    <c:v>作業受託面積</c:v>
                  </c:pt>
                  <c:pt idx="4">
                    <c:v>保有山林作業面積</c:v>
                  </c:pt>
                </c:lvl>
              </c:multiLvlStrCache>
            </c:multiLvlStrRef>
          </c:cat>
          <c:val>
            <c:numRef>
              <c:f>'資料Ⅱ-8'!$C$55:$J$55</c:f>
              <c:numCache>
                <c:formatCode>#,##0.0;[Red]\-#,##0.0</c:formatCode>
                <c:ptCount val="8"/>
                <c:pt idx="0">
                  <c:v>2.6190169999999999</c:v>
                </c:pt>
                <c:pt idx="1">
                  <c:v>4.8772580000000003</c:v>
                </c:pt>
                <c:pt idx="2">
                  <c:v>16.490569000000001</c:v>
                </c:pt>
                <c:pt idx="3">
                  <c:v>12.978808000000001</c:v>
                </c:pt>
                <c:pt idx="4">
                  <c:v>1.418525</c:v>
                </c:pt>
                <c:pt idx="5">
                  <c:v>1.3665799999999999</c:v>
                </c:pt>
                <c:pt idx="6">
                  <c:v>6.2562190000000006</c:v>
                </c:pt>
                <c:pt idx="7">
                  <c:v>4.8429989999999998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3F-4A6A-BC90-EC06034A1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554910616"/>
        <c:axId val="554910944"/>
      </c:barChart>
      <c:catAx>
        <c:axId val="5549106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54910944"/>
        <c:crosses val="autoZero"/>
        <c:auto val="1"/>
        <c:lblAlgn val="ctr"/>
        <c:lblOffset val="100"/>
        <c:noMultiLvlLbl val="0"/>
      </c:catAx>
      <c:valAx>
        <c:axId val="554910944"/>
        <c:scaling>
          <c:orientation val="minMax"/>
          <c:max val="30"/>
        </c:scaling>
        <c:delete val="0"/>
        <c:axPos val="b"/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5491061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838233</xdr:colOff>
      <xdr:row>16</xdr:row>
      <xdr:rowOff>156057</xdr:rowOff>
    </xdr:from>
    <xdr:to>
      <xdr:col>19</xdr:col>
      <xdr:colOff>111889</xdr:colOff>
      <xdr:row>29</xdr:row>
      <xdr:rowOff>157429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4B03CCF-4D91-4B39-991E-76A42B9F5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4286</xdr:colOff>
      <xdr:row>30</xdr:row>
      <xdr:rowOff>222408</xdr:rowOff>
    </xdr:from>
    <xdr:to>
      <xdr:col>19</xdr:col>
      <xdr:colOff>123286</xdr:colOff>
      <xdr:row>44</xdr:row>
      <xdr:rowOff>139380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902EAFFE-CB41-4DD2-91D9-5A3C40F93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836294</xdr:colOff>
      <xdr:row>0</xdr:row>
      <xdr:rowOff>137924</xdr:rowOff>
    </xdr:from>
    <xdr:to>
      <xdr:col>19</xdr:col>
      <xdr:colOff>109950</xdr:colOff>
      <xdr:row>14</xdr:row>
      <xdr:rowOff>76201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B82124FB-F639-5AA6-B298-F557DD71A55A}"/>
            </a:ext>
          </a:extLst>
        </xdr:cNvPr>
        <xdr:cNvGrpSpPr/>
      </xdr:nvGrpSpPr>
      <xdr:grpSpPr>
        <a:xfrm>
          <a:off x="8408669" y="137924"/>
          <a:ext cx="5643500" cy="3272027"/>
          <a:chOff x="9209017" y="2681099"/>
          <a:chExt cx="5663934" cy="3030688"/>
        </a:xfrm>
      </xdr:grpSpPr>
      <xdr:grpSp>
        <xdr:nvGrpSpPr>
          <xdr:cNvPr id="23" name="グループ化 22">
            <a:extLst>
              <a:ext uri="{FF2B5EF4-FFF2-40B4-BE49-F238E27FC236}">
                <a16:creationId xmlns:a16="http://schemas.microsoft.com/office/drawing/2014/main" id="{BD743DD8-863F-459D-9EA6-84A10D783139}"/>
              </a:ext>
            </a:extLst>
          </xdr:cNvPr>
          <xdr:cNvGrpSpPr/>
        </xdr:nvGrpSpPr>
        <xdr:grpSpPr>
          <a:xfrm>
            <a:off x="9209017" y="2681099"/>
            <a:ext cx="5663934" cy="3030688"/>
            <a:chOff x="9209017" y="2462024"/>
            <a:chExt cx="5663934" cy="3030688"/>
          </a:xfrm>
        </xdr:grpSpPr>
        <xdr:graphicFrame macro="">
          <xdr:nvGraphicFramePr>
            <xdr:cNvPr id="2" name="グラフ 1">
              <a:extLst>
                <a:ext uri="{FF2B5EF4-FFF2-40B4-BE49-F238E27FC236}">
                  <a16:creationId xmlns:a16="http://schemas.microsoft.com/office/drawing/2014/main" id="{BBF288F7-9C10-4D28-B3FF-118577B905CF}"/>
                </a:ext>
              </a:extLst>
            </xdr:cNvPr>
            <xdr:cNvGraphicFramePr>
              <a:graphicFrameLocks/>
            </xdr:cNvGraphicFramePr>
          </xdr:nvGraphicFramePr>
          <xdr:xfrm>
            <a:off x="9209017" y="2462024"/>
            <a:ext cx="5663934" cy="303068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  <xdr:sp macro="" textlink="">
          <xdr:nvSpPr>
            <xdr:cNvPr id="21" name="テキスト ボックス 20">
              <a:extLst>
                <a:ext uri="{FF2B5EF4-FFF2-40B4-BE49-F238E27FC236}">
                  <a16:creationId xmlns:a16="http://schemas.microsoft.com/office/drawing/2014/main" id="{DD6E84F5-AA84-4558-9466-A5E1C8B36125}"/>
                </a:ext>
              </a:extLst>
            </xdr:cNvPr>
            <xdr:cNvSpPr txBox="1"/>
          </xdr:nvSpPr>
          <xdr:spPr>
            <a:xfrm>
              <a:off x="9384091" y="3008461"/>
              <a:ext cx="247648" cy="8667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vert="vert270" wrap="none" lIns="0" tIns="0" rIns="0" bIns="0" rtlCol="0" anchor="t">
              <a:noAutofit/>
            </a:bodyPr>
            <a:lstStyle/>
            <a:p>
              <a:r>
                <a:rPr kumimoji="1" lang="ja-JP" altLang="en-US" sz="1000"/>
                <a:t>（</a:t>
              </a:r>
              <a:r>
                <a:rPr kumimoji="1" lang="ja-JP" altLang="en-US" sz="800"/>
                <a:t>合計</a:t>
              </a:r>
              <a:r>
                <a:rPr kumimoji="1" lang="en-US" altLang="ja-JP" sz="1000"/>
                <a:t>52.1</a:t>
              </a:r>
              <a:r>
                <a:rPr kumimoji="1" lang="ja-JP" altLang="en-US" sz="800"/>
                <a:t>万</a:t>
              </a:r>
              <a:r>
                <a:rPr kumimoji="1" lang="en-US" altLang="ja-JP" sz="800"/>
                <a:t>ha</a:t>
              </a:r>
              <a:r>
                <a:rPr kumimoji="1" lang="ja-JP" altLang="en-US" sz="1000"/>
                <a:t>）</a:t>
              </a:r>
              <a:endParaRPr kumimoji="1" lang="en-US" altLang="ja-JP" sz="1000"/>
            </a:p>
          </xdr:txBody>
        </xdr:sp>
      </xdr:grp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520797FB-D454-4DC0-B0C1-147DAF39DF91}"/>
              </a:ext>
            </a:extLst>
          </xdr:cNvPr>
          <xdr:cNvSpPr txBox="1"/>
        </xdr:nvSpPr>
        <xdr:spPr>
          <a:xfrm>
            <a:off x="9386439" y="4241677"/>
            <a:ext cx="247648" cy="8667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vert270" wrap="none" lIns="0" tIns="0" rIns="0" bIns="0" rtlCol="0" anchor="t">
            <a:noAutofit/>
          </a:bodyPr>
          <a:lstStyle/>
          <a:p>
            <a:r>
              <a:rPr kumimoji="1" lang="ja-JP" altLang="en-US" sz="1000"/>
              <a:t>（</a:t>
            </a:r>
            <a:r>
              <a:rPr kumimoji="1" lang="ja-JP" altLang="en-US" sz="800"/>
              <a:t>合計</a:t>
            </a:r>
            <a:r>
              <a:rPr kumimoji="1" lang="en-US" altLang="ja-JP" sz="1000"/>
              <a:t>72.4</a:t>
            </a:r>
            <a:r>
              <a:rPr kumimoji="1" lang="ja-JP" altLang="en-US" sz="800"/>
              <a:t>万</a:t>
            </a:r>
            <a:r>
              <a:rPr kumimoji="1" lang="en-US" altLang="ja-JP" sz="800"/>
              <a:t>ha</a:t>
            </a:r>
            <a:r>
              <a:rPr kumimoji="1" lang="ja-JP" altLang="en-US" sz="1000"/>
              <a:t>）</a:t>
            </a:r>
            <a:endParaRPr kumimoji="1" lang="en-US" altLang="ja-JP" sz="1000"/>
          </a:p>
        </xdr:txBody>
      </xdr:sp>
    </xdr:grpSp>
    <xdr:clientData/>
  </xdr:twoCellAnchor>
  <xdr:twoCellAnchor>
    <xdr:from>
      <xdr:col>11</xdr:col>
      <xdr:colOff>17819</xdr:colOff>
      <xdr:row>46</xdr:row>
      <xdr:rowOff>142875</xdr:rowOff>
    </xdr:from>
    <xdr:to>
      <xdr:col>19</xdr:col>
      <xdr:colOff>136819</xdr:colOff>
      <xdr:row>60</xdr:row>
      <xdr:rowOff>174625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C5DC236F-62E0-FC8D-F178-F7BA01F8F5D3}"/>
            </a:ext>
          </a:extLst>
        </xdr:cNvPr>
        <xdr:cNvGrpSpPr/>
      </xdr:nvGrpSpPr>
      <xdr:grpSpPr>
        <a:xfrm>
          <a:off x="8435538" y="11096625"/>
          <a:ext cx="5643500" cy="3365500"/>
          <a:chOff x="9507631" y="20780685"/>
          <a:chExt cx="5668869" cy="3296398"/>
        </a:xfrm>
      </xdr:grpSpPr>
      <xdr:graphicFrame macro="">
        <xdr:nvGraphicFramePr>
          <xdr:cNvPr id="5" name="グラフ 4">
            <a:extLst>
              <a:ext uri="{FF2B5EF4-FFF2-40B4-BE49-F238E27FC236}">
                <a16:creationId xmlns:a16="http://schemas.microsoft.com/office/drawing/2014/main" id="{2B94EFEA-099D-4CB0-9D3B-4EDD56F6EE79}"/>
              </a:ext>
            </a:extLst>
          </xdr:cNvPr>
          <xdr:cNvGraphicFramePr>
            <a:graphicFrameLocks/>
          </xdr:cNvGraphicFramePr>
        </xdr:nvGraphicFramePr>
        <xdr:xfrm>
          <a:off x="9507631" y="20780685"/>
          <a:ext cx="5668869" cy="32963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sp macro="" textlink="">
        <xdr:nvSpPr>
          <xdr:cNvPr id="9" name="テキスト ボックス 20">
            <a:extLst>
              <a:ext uri="{FF2B5EF4-FFF2-40B4-BE49-F238E27FC236}">
                <a16:creationId xmlns:a16="http://schemas.microsoft.com/office/drawing/2014/main" id="{780B2AD0-1FD7-6F80-A60C-2B47F068EF2C}"/>
              </a:ext>
            </a:extLst>
          </xdr:cNvPr>
          <xdr:cNvSpPr txBox="1"/>
        </xdr:nvSpPr>
        <xdr:spPr>
          <a:xfrm>
            <a:off x="9672893" y="21428807"/>
            <a:ext cx="250091" cy="9342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="vert270" wrap="square" lIns="0" tIns="0" rIns="0" bIns="0" rtlCol="0" anchor="t">
            <a:noAutofit/>
          </a:bodyPr>
          <a:lstStyle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000"/>
              <a:t>（</a:t>
            </a:r>
            <a:r>
              <a:rPr kumimoji="1" lang="ja-JP" altLang="en-US" sz="800"/>
              <a:t>合計</a:t>
            </a:r>
            <a:r>
              <a:rPr kumimoji="1" lang="en-US" altLang="ja-JP" sz="1000"/>
              <a:t>13.9</a:t>
            </a:r>
            <a:r>
              <a:rPr kumimoji="1" lang="ja-JP" altLang="en-US" sz="800"/>
              <a:t>万</a:t>
            </a:r>
            <a:r>
              <a:rPr kumimoji="1" lang="en-US" altLang="ja-JP" sz="800"/>
              <a:t>ha</a:t>
            </a:r>
            <a:r>
              <a:rPr kumimoji="1" lang="ja-JP" altLang="en-US" sz="1000"/>
              <a:t>）</a:t>
            </a:r>
            <a:endParaRPr kumimoji="1" lang="en-US" altLang="ja-JP" sz="1000"/>
          </a:p>
        </xdr:txBody>
      </xdr:sp>
      <xdr:sp macro="" textlink="">
        <xdr:nvSpPr>
          <xdr:cNvPr id="10" name="テキスト ボックス 20">
            <a:extLst>
              <a:ext uri="{FF2B5EF4-FFF2-40B4-BE49-F238E27FC236}">
                <a16:creationId xmlns:a16="http://schemas.microsoft.com/office/drawing/2014/main" id="{B3849163-EEA5-492D-9E4B-96C2FE36F0B3}"/>
              </a:ext>
            </a:extLst>
          </xdr:cNvPr>
          <xdr:cNvSpPr txBox="1"/>
        </xdr:nvSpPr>
        <xdr:spPr>
          <a:xfrm>
            <a:off x="9667356" y="22511727"/>
            <a:ext cx="250091" cy="93424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="vert270" wrap="square" lIns="0" tIns="0" rIns="0" bIns="0" rtlCol="0" anchor="t">
            <a:noAutofit/>
          </a:bodyPr>
          <a:lstStyle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000"/>
              <a:t>（</a:t>
            </a:r>
            <a:r>
              <a:rPr kumimoji="1" lang="ja-JP" altLang="en-US" sz="800"/>
              <a:t>合計</a:t>
            </a:r>
            <a:r>
              <a:rPr kumimoji="1" lang="en-US" altLang="ja-JP" sz="1000"/>
              <a:t>37.0</a:t>
            </a:r>
            <a:r>
              <a:rPr kumimoji="1" lang="ja-JP" altLang="en-US" sz="800"/>
              <a:t>万</a:t>
            </a:r>
            <a:r>
              <a:rPr kumimoji="1" lang="en-US" altLang="ja-JP" sz="800"/>
              <a:t>ha</a:t>
            </a:r>
            <a:r>
              <a:rPr kumimoji="1" lang="ja-JP" altLang="en-US" sz="1000"/>
              <a:t>）</a:t>
            </a:r>
            <a:endParaRPr kumimoji="1" lang="en-US" altLang="ja-JP" sz="1000"/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0.87667</cdr:x>
      <cdr:y>0.9104</cdr:y>
    </cdr:from>
    <cdr:to>
      <cdr:x>0.95592</cdr:x>
      <cdr:y>0.99487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44AAE76B-F881-4610-A7C9-3C8BA9799FB0}"/>
            </a:ext>
          </a:extLst>
        </cdr:cNvPr>
        <cdr:cNvSpPr txBox="1"/>
      </cdr:nvSpPr>
      <cdr:spPr>
        <a:xfrm xmlns:a="http://schemas.openxmlformats.org/drawingml/2006/main">
          <a:off x="4914493" y="2706783"/>
          <a:ext cx="444266" cy="2511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000"/>
            <a:t>(</a:t>
          </a:r>
          <a:r>
            <a:rPr lang="ja-JP" altLang="en-US" sz="1000"/>
            <a:t>万</a:t>
          </a:r>
          <a:r>
            <a:rPr lang="en-US" altLang="ja-JP" sz="1000"/>
            <a:t>ha)</a:t>
          </a:r>
          <a:endParaRPr lang="ja-JP" altLang="en-US" sz="1000"/>
        </a:p>
      </cdr:txBody>
    </cdr:sp>
  </cdr:relSizeAnchor>
  <cdr:relSizeAnchor xmlns:cdr="http://schemas.openxmlformats.org/drawingml/2006/chartDrawing">
    <cdr:from>
      <cdr:x>5.36429E-6</cdr:x>
      <cdr:y>5.9319E-6</cdr:y>
    </cdr:from>
    <cdr:to>
      <cdr:x>5.36429E-6</cdr:x>
      <cdr:y>5.9319E-6</cdr:y>
    </cdr:to>
    <cdr:grpSp>
      <cdr:nvGrpSpPr>
        <cdr:cNvPr id="5" name="グループ化 4">
          <a:extLst xmlns:a="http://schemas.openxmlformats.org/drawingml/2006/main">
            <a:ext uri="{FF2B5EF4-FFF2-40B4-BE49-F238E27FC236}">
              <a16:creationId xmlns:a16="http://schemas.microsoft.com/office/drawing/2014/main" id="{71B6035E-E4AC-481F-9404-E5465A45082C}"/>
            </a:ext>
          </a:extLst>
        </cdr:cNvPr>
        <cdr:cNvGrpSpPr/>
      </cdr:nvGrpSpPr>
      <cdr:grpSpPr>
        <a:xfrm xmlns:a="http://schemas.openxmlformats.org/drawingml/2006/main">
          <a:off x="30" y="18"/>
          <a:ext cx="0" cy="0"/>
          <a:chOff x="30" y="18"/>
          <a:chExt cx="0" cy="0"/>
        </a:xfrm>
      </cdr:grpSpPr>
    </cdr:grpSp>
  </cdr:relSizeAnchor>
  <cdr:relSizeAnchor xmlns:cdr="http://schemas.openxmlformats.org/drawingml/2006/chartDrawing">
    <cdr:from>
      <cdr:x>0.03293</cdr:x>
      <cdr:y>0.22959</cdr:y>
    </cdr:from>
    <cdr:to>
      <cdr:x>0.07721</cdr:x>
      <cdr:y>0.48667</cdr:y>
    </cdr:to>
    <cdr:sp macro="" textlink="">
      <cdr:nvSpPr>
        <cdr:cNvPr id="6" name="テキスト ボックス 20">
          <a:extLst xmlns:a="http://schemas.openxmlformats.org/drawingml/2006/main">
            <a:ext uri="{FF2B5EF4-FFF2-40B4-BE49-F238E27FC236}">
              <a16:creationId xmlns:a16="http://schemas.microsoft.com/office/drawing/2014/main" id="{DD6E84F5-AA84-4558-9466-A5E1C8B36125}"/>
            </a:ext>
          </a:extLst>
        </cdr:cNvPr>
        <cdr:cNvSpPr txBox="1"/>
      </cdr:nvSpPr>
      <cdr:spPr>
        <a:xfrm xmlns:a="http://schemas.openxmlformats.org/drawingml/2006/main">
          <a:off x="184894" y="726828"/>
          <a:ext cx="248622" cy="81386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="vert270" wrap="none" lIns="0" tIns="0" rIns="0" bIns="0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1000"/>
            <a:t>（</a:t>
          </a:r>
          <a:r>
            <a:rPr kumimoji="1" lang="ja-JP" altLang="en-US" sz="800"/>
            <a:t>合計</a:t>
          </a:r>
          <a:r>
            <a:rPr kumimoji="1" lang="en-US" altLang="ja-JP" sz="1000"/>
            <a:t>33.0</a:t>
          </a:r>
          <a:r>
            <a:rPr kumimoji="1" lang="ja-JP" altLang="en-US" sz="800"/>
            <a:t>万</a:t>
          </a:r>
          <a:r>
            <a:rPr kumimoji="1" lang="en-US" altLang="ja-JP" sz="800"/>
            <a:t>ha</a:t>
          </a:r>
          <a:r>
            <a:rPr kumimoji="1" lang="ja-JP" altLang="en-US" sz="1000"/>
            <a:t>）</a:t>
          </a:r>
          <a:endParaRPr kumimoji="1" lang="en-US" altLang="ja-JP" sz="1000"/>
        </a:p>
      </cdr:txBody>
    </cdr:sp>
  </cdr:relSizeAnchor>
  <cdr:relSizeAnchor xmlns:cdr="http://schemas.openxmlformats.org/drawingml/2006/chartDrawing">
    <cdr:from>
      <cdr:x>0.03122</cdr:x>
      <cdr:y>0.56732</cdr:y>
    </cdr:from>
    <cdr:to>
      <cdr:x>0.07551</cdr:x>
      <cdr:y>0.8244</cdr:y>
    </cdr:to>
    <cdr:sp macro="" textlink="">
      <cdr:nvSpPr>
        <cdr:cNvPr id="7" name="テキスト ボックス 20">
          <a:extLst xmlns:a="http://schemas.openxmlformats.org/drawingml/2006/main">
            <a:ext uri="{FF2B5EF4-FFF2-40B4-BE49-F238E27FC236}">
              <a16:creationId xmlns:a16="http://schemas.microsoft.com/office/drawing/2014/main" id="{780B2AD0-1FD7-6F80-A60C-2B47F068EF2C}"/>
            </a:ext>
          </a:extLst>
        </cdr:cNvPr>
        <cdr:cNvSpPr txBox="1"/>
      </cdr:nvSpPr>
      <cdr:spPr>
        <a:xfrm xmlns:a="http://schemas.openxmlformats.org/drawingml/2006/main">
          <a:off x="175293" y="1796005"/>
          <a:ext cx="248678" cy="8138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="vert270" wrap="none" lIns="0" tIns="0" rIns="0" bIns="0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1000"/>
            <a:t>（</a:t>
          </a:r>
          <a:r>
            <a:rPr kumimoji="1" lang="ja-JP" altLang="en-US" sz="800"/>
            <a:t>合計</a:t>
          </a:r>
          <a:r>
            <a:rPr kumimoji="1" lang="en-US" altLang="ja-JP" sz="1000"/>
            <a:t>55.9</a:t>
          </a:r>
          <a:r>
            <a:rPr kumimoji="1" lang="ja-JP" altLang="en-US" sz="800"/>
            <a:t>万</a:t>
          </a:r>
          <a:r>
            <a:rPr kumimoji="1" lang="en-US" altLang="ja-JP" sz="800"/>
            <a:t>ha</a:t>
          </a:r>
          <a:r>
            <a:rPr kumimoji="1" lang="ja-JP" altLang="en-US" sz="1000"/>
            <a:t>）</a:t>
          </a:r>
          <a:endParaRPr kumimoji="1" lang="en-US" altLang="ja-JP" sz="10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0.92075</cdr:x>
      <cdr:y>0.8765</cdr:y>
    </cdr:from>
    <cdr:to>
      <cdr:x>1</cdr:x>
      <cdr:y>0.96097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44AAE76B-F881-4610-A7C9-3C8BA9799FB0}"/>
            </a:ext>
          </a:extLst>
        </cdr:cNvPr>
        <cdr:cNvSpPr txBox="1"/>
      </cdr:nvSpPr>
      <cdr:spPr>
        <a:xfrm xmlns:a="http://schemas.openxmlformats.org/drawingml/2006/main">
          <a:off x="5184909" y="2740740"/>
          <a:ext cx="446271" cy="264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000"/>
            <a:t>(</a:t>
          </a:r>
          <a:r>
            <a:rPr lang="ja-JP" altLang="en-US" sz="1000"/>
            <a:t>万</a:t>
          </a:r>
          <a:r>
            <a:rPr lang="en-US" altLang="ja-JP" sz="1000"/>
            <a:t>ha)</a:t>
          </a:r>
          <a:endParaRPr lang="ja-JP" altLang="en-US" sz="10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grpSp>
      <cdr:nvGrpSpPr>
        <cdr:cNvPr id="5" name="グループ化 4">
          <a:extLst xmlns:a="http://schemas.openxmlformats.org/drawingml/2006/main">
            <a:ext uri="{FF2B5EF4-FFF2-40B4-BE49-F238E27FC236}">
              <a16:creationId xmlns:a16="http://schemas.microsoft.com/office/drawing/2014/main" id="{4C7EE6B2-1910-49D6-8BB2-F76EB7CB4534}"/>
            </a:ext>
          </a:extLst>
        </cdr:cNvPr>
        <cdr:cNvGrpSpPr/>
      </cdr:nvGrpSpPr>
      <cdr:grpSpPr>
        <a:xfrm xmlns:a="http://schemas.openxmlformats.org/drawingml/2006/main">
          <a:off x="0" y="0"/>
          <a:ext cx="0" cy="0"/>
          <a:chOff x="0" y="0"/>
          <a:chExt cx="0" cy="0"/>
        </a:xfrm>
      </cdr:grpSpPr>
    </cdr:grpSp>
  </cdr:relSizeAnchor>
  <cdr:relSizeAnchor xmlns:cdr="http://schemas.openxmlformats.org/drawingml/2006/chartDrawing">
    <cdr:from>
      <cdr:x>0.03282</cdr:x>
      <cdr:y>0.21875</cdr:y>
    </cdr:from>
    <cdr:to>
      <cdr:x>0.07973</cdr:x>
      <cdr:y>0.49149</cdr:y>
    </cdr:to>
    <cdr:sp macro="" textlink="">
      <cdr:nvSpPr>
        <cdr:cNvPr id="6" name="テキスト ボックス 20">
          <a:extLst xmlns:a="http://schemas.openxmlformats.org/drawingml/2006/main">
            <a:ext uri="{FF2B5EF4-FFF2-40B4-BE49-F238E27FC236}">
              <a16:creationId xmlns:a16="http://schemas.microsoft.com/office/drawing/2014/main" id="{780B2AD0-1FD7-6F80-A60C-2B47F068EF2C}"/>
            </a:ext>
          </a:extLst>
        </cdr:cNvPr>
        <cdr:cNvSpPr txBox="1"/>
      </cdr:nvSpPr>
      <cdr:spPr>
        <a:xfrm xmlns:a="http://schemas.openxmlformats.org/drawingml/2006/main">
          <a:off x="184815" y="684019"/>
          <a:ext cx="264159" cy="85282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="vert270" wrap="none" lIns="0" tIns="0" rIns="0" bIns="0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1000"/>
            <a:t>（</a:t>
          </a:r>
          <a:r>
            <a:rPr kumimoji="1" lang="ja-JP" altLang="en-US" sz="800"/>
            <a:t>合計</a:t>
          </a:r>
          <a:r>
            <a:rPr kumimoji="1" lang="en-US" altLang="ja-JP" sz="1000"/>
            <a:t>23.3</a:t>
          </a:r>
          <a:r>
            <a:rPr kumimoji="1" lang="ja-JP" altLang="en-US" sz="800"/>
            <a:t>万</a:t>
          </a:r>
          <a:r>
            <a:rPr kumimoji="1" lang="en-US" altLang="ja-JP" sz="800"/>
            <a:t>ha</a:t>
          </a:r>
          <a:r>
            <a:rPr kumimoji="1" lang="ja-JP" altLang="en-US" sz="1000"/>
            <a:t>）</a:t>
          </a:r>
          <a:endParaRPr kumimoji="1" lang="en-US" altLang="ja-JP" sz="1000"/>
        </a:p>
      </cdr:txBody>
    </cdr:sp>
  </cdr:relSizeAnchor>
  <cdr:relSizeAnchor xmlns:cdr="http://schemas.openxmlformats.org/drawingml/2006/chartDrawing">
    <cdr:from>
      <cdr:x>0.03395</cdr:x>
      <cdr:y>0.52239</cdr:y>
    </cdr:from>
    <cdr:to>
      <cdr:x>0.08081</cdr:x>
      <cdr:y>0.79111</cdr:y>
    </cdr:to>
    <cdr:sp macro="" textlink="">
      <cdr:nvSpPr>
        <cdr:cNvPr id="7" name="テキスト ボックス 20">
          <a:extLst xmlns:a="http://schemas.openxmlformats.org/drawingml/2006/main">
            <a:ext uri="{FF2B5EF4-FFF2-40B4-BE49-F238E27FC236}">
              <a16:creationId xmlns:a16="http://schemas.microsoft.com/office/drawing/2014/main" id="{780B2AD0-1FD7-6F80-A60C-2B47F068EF2C}"/>
            </a:ext>
          </a:extLst>
        </cdr:cNvPr>
        <cdr:cNvSpPr txBox="1"/>
      </cdr:nvSpPr>
      <cdr:spPr>
        <a:xfrm xmlns:a="http://schemas.openxmlformats.org/drawingml/2006/main">
          <a:off x="191179" y="1633460"/>
          <a:ext cx="263877" cy="84025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="vert270" wrap="none" lIns="0" tIns="0" rIns="0" bIns="0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1000"/>
            <a:t>（</a:t>
          </a:r>
          <a:r>
            <a:rPr kumimoji="1" lang="ja-JP" altLang="en-US" sz="800"/>
            <a:t>合計</a:t>
          </a:r>
          <a:r>
            <a:rPr kumimoji="1" lang="en-US" altLang="ja-JP" sz="1000"/>
            <a:t>43.3</a:t>
          </a:r>
          <a:r>
            <a:rPr kumimoji="1" lang="ja-JP" altLang="en-US" sz="800"/>
            <a:t>万</a:t>
          </a:r>
          <a:r>
            <a:rPr kumimoji="1" lang="en-US" altLang="ja-JP" sz="800"/>
            <a:t>ha</a:t>
          </a:r>
          <a:r>
            <a:rPr kumimoji="1" lang="ja-JP" altLang="en-US" sz="1000"/>
            <a:t>）</a:t>
          </a:r>
          <a:endParaRPr kumimoji="1" lang="en-US" altLang="ja-JP" sz="10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0.88568</cdr:x>
      <cdr:y>0.86988</cdr:y>
    </cdr:from>
    <cdr:to>
      <cdr:x>0.96493</cdr:x>
      <cdr:y>0.95435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44AAE76B-F881-4610-A7C9-3C8BA9799FB0}"/>
            </a:ext>
          </a:extLst>
        </cdr:cNvPr>
        <cdr:cNvSpPr txBox="1"/>
      </cdr:nvSpPr>
      <cdr:spPr>
        <a:xfrm xmlns:a="http://schemas.openxmlformats.org/drawingml/2006/main">
          <a:off x="5027899" y="2531419"/>
          <a:ext cx="449894" cy="245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000"/>
            <a:t>(</a:t>
          </a:r>
          <a:r>
            <a:rPr lang="ja-JP" altLang="en-US" sz="1000"/>
            <a:t>万</a:t>
          </a:r>
          <a:r>
            <a:rPr lang="en-US" altLang="ja-JP" sz="1000"/>
            <a:t>ha)</a:t>
          </a:r>
          <a:endParaRPr lang="ja-JP" altLang="en-US" sz="10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0.90566</cdr:x>
      <cdr:y>0.91553</cdr:y>
    </cdr:from>
    <cdr:to>
      <cdr:x>0.98491</cdr:x>
      <cdr:y>1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44AAE76B-F881-4610-A7C9-3C8BA9799FB0}"/>
            </a:ext>
          </a:extLst>
        </cdr:cNvPr>
        <cdr:cNvSpPr txBox="1"/>
      </cdr:nvSpPr>
      <cdr:spPr>
        <a:xfrm xmlns:a="http://schemas.openxmlformats.org/drawingml/2006/main">
          <a:off x="5134042" y="3017951"/>
          <a:ext cx="449258" cy="2784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000"/>
            <a:t>(</a:t>
          </a:r>
          <a:r>
            <a:rPr lang="ja-JP" altLang="en-US" sz="1000"/>
            <a:t>万</a:t>
          </a:r>
          <a:r>
            <a:rPr lang="en-US" altLang="ja-JP" sz="1000"/>
            <a:t>ha)</a:t>
          </a:r>
          <a:endParaRPr lang="ja-JP" altLang="en-US" sz="1000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908C7-6CFD-4AB6-A7EB-92EA63C63AB5}">
  <dimension ref="B1:N58"/>
  <sheetViews>
    <sheetView tabSelected="1" zoomScale="80" zoomScaleNormal="80" zoomScaleSheetLayoutView="85" workbookViewId="0"/>
  </sheetViews>
  <sheetFormatPr defaultRowHeight="18.75" x14ac:dyDescent="0.4"/>
  <cols>
    <col min="1" max="1" width="6.5" customWidth="1"/>
    <col min="2" max="10" width="10.375" customWidth="1"/>
    <col min="11" max="11" width="11.125" bestFit="1" customWidth="1"/>
  </cols>
  <sheetData>
    <row r="1" spans="2:14" x14ac:dyDescent="0.4">
      <c r="B1" s="2" t="s">
        <v>12</v>
      </c>
    </row>
    <row r="2" spans="2:14" x14ac:dyDescent="0.4">
      <c r="B2" s="2"/>
    </row>
    <row r="3" spans="2:14" x14ac:dyDescent="0.4">
      <c r="F3" s="1"/>
      <c r="J3" s="1" t="s">
        <v>11</v>
      </c>
    </row>
    <row r="4" spans="2:14" x14ac:dyDescent="0.4">
      <c r="B4" s="9">
        <v>2005</v>
      </c>
      <c r="C4" s="20" t="s">
        <v>6</v>
      </c>
      <c r="D4" s="20"/>
      <c r="E4" s="20"/>
      <c r="F4" s="20"/>
      <c r="G4" s="21" t="s">
        <v>5</v>
      </c>
      <c r="H4" s="22"/>
      <c r="I4" s="22"/>
      <c r="J4" s="23"/>
      <c r="K4" s="7"/>
      <c r="L4" s="6"/>
      <c r="M4" s="6"/>
      <c r="N4" s="6"/>
    </row>
    <row r="5" spans="2:14" x14ac:dyDescent="0.4">
      <c r="B5" s="10"/>
      <c r="C5" s="11" t="s">
        <v>7</v>
      </c>
      <c r="D5" s="11" t="s">
        <v>10</v>
      </c>
      <c r="E5" s="11" t="s">
        <v>9</v>
      </c>
      <c r="F5" s="11" t="s">
        <v>8</v>
      </c>
      <c r="G5" s="11" t="s">
        <v>7</v>
      </c>
      <c r="H5" s="11" t="s">
        <v>10</v>
      </c>
      <c r="I5" s="11" t="s">
        <v>9</v>
      </c>
      <c r="J5" s="11" t="s">
        <v>8</v>
      </c>
      <c r="K5" s="7"/>
      <c r="L5" s="6"/>
      <c r="M5" s="6"/>
      <c r="N5" s="6"/>
    </row>
    <row r="6" spans="2:14" x14ac:dyDescent="0.4">
      <c r="B6" s="12" t="s">
        <v>0</v>
      </c>
      <c r="C6" s="13">
        <f>9002.95/10000</f>
        <v>0.90029500000000007</v>
      </c>
      <c r="D6" s="13">
        <f>62847.95/10000</f>
        <v>6.2847949999999999</v>
      </c>
      <c r="E6" s="13">
        <f>52568.14/10000</f>
        <v>5.2568140000000003</v>
      </c>
      <c r="F6" s="13">
        <f>71939.08/10000</f>
        <v>7.1939080000000004</v>
      </c>
      <c r="G6" s="13">
        <f>4422.91/10000</f>
        <v>0.44229099999999999</v>
      </c>
      <c r="H6" s="13">
        <f>4461.14/10000</f>
        <v>0.44611400000000001</v>
      </c>
      <c r="I6" s="13">
        <f>27316.15/10000</f>
        <v>2.7316150000000001</v>
      </c>
      <c r="J6" s="13">
        <f>37116.19/10000</f>
        <v>3.7116190000000002</v>
      </c>
      <c r="K6" s="8"/>
      <c r="L6" s="4"/>
      <c r="M6" s="4"/>
      <c r="N6" s="4"/>
    </row>
    <row r="7" spans="2:14" x14ac:dyDescent="0.4">
      <c r="B7" s="12" t="s">
        <v>1</v>
      </c>
      <c r="C7" s="13">
        <f>22948.02/10000</f>
        <v>2.2948020000000002</v>
      </c>
      <c r="D7" s="13">
        <f>17353.1/10000</f>
        <v>1.7353099999999999</v>
      </c>
      <c r="E7" s="13">
        <f>192186.69/10000</f>
        <v>19.218669000000002</v>
      </c>
      <c r="F7" s="13">
        <f>187130.48/10000</f>
        <v>18.713048000000001</v>
      </c>
      <c r="G7" s="13">
        <f>864.6/10000</f>
        <v>8.6460000000000009E-2</v>
      </c>
      <c r="H7" s="13">
        <f>406.03/10000</f>
        <v>4.0603E-2</v>
      </c>
      <c r="I7" s="13">
        <f>8380.74/10000</f>
        <v>0.83807399999999999</v>
      </c>
      <c r="J7" s="13">
        <f>9091.08/10000</f>
        <v>0.90910800000000003</v>
      </c>
      <c r="K7" s="4"/>
      <c r="L7" s="4"/>
      <c r="M7" s="4"/>
      <c r="N7" s="4"/>
    </row>
    <row r="8" spans="2:14" x14ac:dyDescent="0.4">
      <c r="B8" s="12" t="s">
        <v>2</v>
      </c>
      <c r="C8" s="13">
        <f>2594.44/10000</f>
        <v>0.25944400000000001</v>
      </c>
      <c r="D8" s="13">
        <f>13122.19/10000</f>
        <v>1.312219</v>
      </c>
      <c r="E8" s="13">
        <f>23342.32/10000</f>
        <v>2.3342320000000001</v>
      </c>
      <c r="F8" s="13">
        <f>13635.7/10000</f>
        <v>1.3635700000000002</v>
      </c>
      <c r="G8" s="13">
        <f>14308.12/10000</f>
        <v>1.430812</v>
      </c>
      <c r="H8" s="13">
        <f>6383.97/10000</f>
        <v>0.63839699999999999</v>
      </c>
      <c r="I8" s="13">
        <f>141619.39/10000</f>
        <v>14.161939000000002</v>
      </c>
      <c r="J8" s="13">
        <f>113455.8/10000</f>
        <v>11.34558</v>
      </c>
      <c r="K8" s="4"/>
      <c r="L8" s="4"/>
      <c r="M8" s="4"/>
      <c r="N8" s="4"/>
    </row>
    <row r="9" spans="2:14" x14ac:dyDescent="0.4">
      <c r="B9" s="12" t="s">
        <v>3</v>
      </c>
      <c r="C9" s="13">
        <f>3668.25/10000</f>
        <v>0.36682500000000001</v>
      </c>
      <c r="D9" s="13">
        <f>15523.99/10000</f>
        <v>1.5523990000000001</v>
      </c>
      <c r="E9" s="13">
        <f>20741.06/10000</f>
        <v>2.074106</v>
      </c>
      <c r="F9" s="13">
        <f>15771.59/10000</f>
        <v>1.577159</v>
      </c>
      <c r="G9" s="13">
        <f>4686.23/10000</f>
        <v>0.46862299999999996</v>
      </c>
      <c r="H9" s="13">
        <f>4066.68/10000</f>
        <v>0.40666799999999997</v>
      </c>
      <c r="I9" s="13">
        <f>72207.55/10000</f>
        <v>7.2207550000000005</v>
      </c>
      <c r="J9" s="13">
        <f>72612.48/10000</f>
        <v>7.2612479999999993</v>
      </c>
      <c r="K9" s="4"/>
      <c r="L9" s="4"/>
      <c r="M9" s="4"/>
      <c r="N9" s="4"/>
    </row>
    <row r="10" spans="2:14" x14ac:dyDescent="0.4">
      <c r="B10" s="14" t="s">
        <v>4</v>
      </c>
      <c r="C10" s="15">
        <f>38213.66/10000</f>
        <v>3.8213660000000003</v>
      </c>
      <c r="D10" s="15">
        <f>108847.23/10000</f>
        <v>10.884722999999999</v>
      </c>
      <c r="E10" s="15">
        <f>288838.21/10000</f>
        <v>28.883821000000001</v>
      </c>
      <c r="F10" s="15">
        <f>288476.85/10000</f>
        <v>28.847684999999998</v>
      </c>
      <c r="G10" s="15">
        <f>24281.86/10000</f>
        <v>2.4281860000000002</v>
      </c>
      <c r="H10" s="15">
        <f>15317.82/10000</f>
        <v>1.531782</v>
      </c>
      <c r="I10" s="15">
        <f>249523.83/10000</f>
        <v>24.952382999999998</v>
      </c>
      <c r="J10" s="15">
        <f>232275.55/10000</f>
        <v>23.227554999999999</v>
      </c>
    </row>
    <row r="11" spans="2:14" x14ac:dyDescent="0.4">
      <c r="C11" s="3"/>
      <c r="D11" s="3"/>
      <c r="E11" s="3"/>
      <c r="F11" s="3"/>
      <c r="G11" s="3"/>
      <c r="H11" s="3"/>
      <c r="I11" s="3"/>
      <c r="J11" s="3"/>
    </row>
    <row r="12" spans="2:14" x14ac:dyDescent="0.4">
      <c r="F12" s="5"/>
      <c r="J12" s="5"/>
    </row>
    <row r="18" spans="2:14" x14ac:dyDescent="0.4">
      <c r="F18" s="1"/>
      <c r="J18" s="1" t="s">
        <v>11</v>
      </c>
    </row>
    <row r="19" spans="2:14" x14ac:dyDescent="0.4">
      <c r="B19" s="9">
        <v>2010</v>
      </c>
      <c r="C19" s="25" t="s">
        <v>6</v>
      </c>
      <c r="D19" s="22"/>
      <c r="E19" s="22"/>
      <c r="F19" s="23"/>
      <c r="G19" s="22" t="s">
        <v>5</v>
      </c>
      <c r="H19" s="22"/>
      <c r="I19" s="22"/>
      <c r="J19" s="23"/>
    </row>
    <row r="20" spans="2:14" x14ac:dyDescent="0.4">
      <c r="B20" s="10"/>
      <c r="C20" s="11" t="s">
        <v>7</v>
      </c>
      <c r="D20" s="11" t="s">
        <v>10</v>
      </c>
      <c r="E20" s="11" t="s">
        <v>9</v>
      </c>
      <c r="F20" s="11" t="s">
        <v>8</v>
      </c>
      <c r="G20" s="11" t="s">
        <v>7</v>
      </c>
      <c r="H20" s="11" t="s">
        <v>10</v>
      </c>
      <c r="I20" s="11" t="s">
        <v>9</v>
      </c>
      <c r="J20" s="11" t="s">
        <v>8</v>
      </c>
      <c r="K20" s="7"/>
      <c r="L20" s="6"/>
      <c r="M20" s="6"/>
      <c r="N20" s="6"/>
    </row>
    <row r="21" spans="2:14" x14ac:dyDescent="0.4">
      <c r="B21" s="16" t="s">
        <v>0</v>
      </c>
      <c r="C21" s="17">
        <f>7947.97/10000</f>
        <v>0.79479699999999998</v>
      </c>
      <c r="D21" s="17">
        <f>41569.62/10000</f>
        <v>4.156962</v>
      </c>
      <c r="E21" s="17">
        <f>96161.61/10000</f>
        <v>9.616161</v>
      </c>
      <c r="F21" s="17">
        <f>60137.11/10000</f>
        <v>6.0137109999999998</v>
      </c>
      <c r="G21" s="17">
        <f>3010.68/10000</f>
        <v>0.301068</v>
      </c>
      <c r="H21" s="17">
        <f>3923.39/10000</f>
        <v>0.39233899999999999</v>
      </c>
      <c r="I21" s="17">
        <f>22321.58/10000</f>
        <v>2.2321580000000001</v>
      </c>
      <c r="J21" s="17">
        <f>21146.94/10000</f>
        <v>2.1146940000000001</v>
      </c>
      <c r="K21" s="8"/>
      <c r="L21" s="4"/>
      <c r="M21" s="4"/>
      <c r="N21" s="4"/>
    </row>
    <row r="22" spans="2:14" x14ac:dyDescent="0.4">
      <c r="B22" s="18" t="s">
        <v>1</v>
      </c>
      <c r="C22" s="13">
        <f>15646.57/10000</f>
        <v>1.564657</v>
      </c>
      <c r="D22" s="13">
        <f>6466.82/10000</f>
        <v>0.64668199999999998</v>
      </c>
      <c r="E22" s="13">
        <f>151362.65/10000</f>
        <v>15.136265</v>
      </c>
      <c r="F22" s="13">
        <f>99745.04/10000</f>
        <v>9.9745039999999996</v>
      </c>
      <c r="G22" s="13">
        <f>1221.33/10000</f>
        <v>0.12213299999999999</v>
      </c>
      <c r="H22" s="13">
        <f>561.3/10000</f>
        <v>5.6129999999999992E-2</v>
      </c>
      <c r="I22" s="13">
        <f>9372.76/10000</f>
        <v>0.937276</v>
      </c>
      <c r="J22" s="13">
        <f>12186.12/10000</f>
        <v>1.218612</v>
      </c>
      <c r="K22" s="4"/>
      <c r="L22" s="4"/>
      <c r="M22" s="4"/>
      <c r="N22" s="4"/>
    </row>
    <row r="23" spans="2:14" x14ac:dyDescent="0.4">
      <c r="B23" s="18" t="s">
        <v>2</v>
      </c>
      <c r="C23" s="13">
        <f>2250.32/10000</f>
        <v>0.22503200000000001</v>
      </c>
      <c r="D23" s="13">
        <f>10508.24/10000</f>
        <v>1.050824</v>
      </c>
      <c r="E23" s="13">
        <f>28930.91/10000</f>
        <v>2.8930910000000001</v>
      </c>
      <c r="F23" s="13">
        <f>12644.39/10000</f>
        <v>1.2644389999999999</v>
      </c>
      <c r="G23" s="13">
        <f>10571.13/10000</f>
        <v>1.057113</v>
      </c>
      <c r="H23" s="13">
        <f>5466.92/10000</f>
        <v>0.54669199999999996</v>
      </c>
      <c r="I23" s="13">
        <f>76535.9/10000</f>
        <v>7.6535899999999994</v>
      </c>
      <c r="J23" s="13">
        <f>59218.92/10000</f>
        <v>5.9218919999999997</v>
      </c>
      <c r="K23" s="4"/>
      <c r="L23" s="4"/>
      <c r="M23" s="4"/>
      <c r="N23" s="4"/>
    </row>
    <row r="24" spans="2:14" x14ac:dyDescent="0.4">
      <c r="B24" s="18" t="s">
        <v>3</v>
      </c>
      <c r="C24" s="13">
        <f>909.64/10000</f>
        <v>9.0964000000000003E-2</v>
      </c>
      <c r="D24" s="13">
        <f>3919.13/10000</f>
        <v>0.39191300000000001</v>
      </c>
      <c r="E24" s="13">
        <f>13653/10000</f>
        <v>1.3653</v>
      </c>
      <c r="F24" s="13">
        <f>7568.2/10000</f>
        <v>0.75681999999999994</v>
      </c>
      <c r="G24" s="13">
        <f>6871.51/10000</f>
        <v>0.68715100000000007</v>
      </c>
      <c r="H24" s="13">
        <f>3011.11/10000</f>
        <v>0.30111100000000002</v>
      </c>
      <c r="I24" s="13">
        <f>55801.2/10000</f>
        <v>5.58012</v>
      </c>
      <c r="J24" s="13">
        <f>39220.49/10000</f>
        <v>3.9220489999999999</v>
      </c>
      <c r="K24" s="4"/>
      <c r="L24" s="4"/>
      <c r="M24" s="4"/>
      <c r="N24" s="4"/>
    </row>
    <row r="25" spans="2:14" x14ac:dyDescent="0.4">
      <c r="B25" s="19" t="s">
        <v>4</v>
      </c>
      <c r="C25" s="15">
        <f>26754.5/10000</f>
        <v>2.6754500000000001</v>
      </c>
      <c r="D25" s="15">
        <f>62463.81/10000</f>
        <v>6.2463809999999995</v>
      </c>
      <c r="E25" s="15">
        <f>290108.17/10000</f>
        <v>29.010816999999999</v>
      </c>
      <c r="F25" s="15">
        <f>180094.74/10000</f>
        <v>18.009473999999997</v>
      </c>
      <c r="G25" s="15">
        <f>21674.65/10000</f>
        <v>2.167465</v>
      </c>
      <c r="H25" s="15">
        <f>12962.72/10000</f>
        <v>1.2962719999999999</v>
      </c>
      <c r="I25" s="15">
        <f>164031.44/10000</f>
        <v>16.403144000000001</v>
      </c>
      <c r="J25" s="15">
        <f>131772.47/10000</f>
        <v>13.177246999999999</v>
      </c>
    </row>
    <row r="26" spans="2:14" x14ac:dyDescent="0.4">
      <c r="C26" s="3"/>
      <c r="D26" s="3"/>
      <c r="E26" s="3"/>
      <c r="F26" s="3"/>
      <c r="G26" s="3"/>
      <c r="H26" s="3"/>
      <c r="I26" s="3"/>
      <c r="J26" s="3"/>
    </row>
    <row r="27" spans="2:14" x14ac:dyDescent="0.4">
      <c r="F27" s="5"/>
      <c r="J27" s="5"/>
    </row>
    <row r="33" spans="2:14" x14ac:dyDescent="0.4">
      <c r="F33" s="1"/>
      <c r="J33" s="1" t="s">
        <v>11</v>
      </c>
    </row>
    <row r="34" spans="2:14" x14ac:dyDescent="0.4">
      <c r="B34" s="9">
        <v>2015</v>
      </c>
      <c r="C34" s="24" t="s">
        <v>6</v>
      </c>
      <c r="D34" s="24"/>
      <c r="E34" s="24"/>
      <c r="F34" s="24"/>
      <c r="G34" s="21" t="s">
        <v>5</v>
      </c>
      <c r="H34" s="22"/>
      <c r="I34" s="22"/>
      <c r="J34" s="23"/>
    </row>
    <row r="35" spans="2:14" x14ac:dyDescent="0.4">
      <c r="B35" s="10"/>
      <c r="C35" s="11" t="s">
        <v>7</v>
      </c>
      <c r="D35" s="11" t="s">
        <v>10</v>
      </c>
      <c r="E35" s="11" t="s">
        <v>9</v>
      </c>
      <c r="F35" s="11" t="s">
        <v>8</v>
      </c>
      <c r="G35" s="11" t="s">
        <v>7</v>
      </c>
      <c r="H35" s="11" t="s">
        <v>10</v>
      </c>
      <c r="I35" s="11" t="s">
        <v>9</v>
      </c>
      <c r="J35" s="11" t="s">
        <v>8</v>
      </c>
      <c r="K35" s="7"/>
      <c r="L35" s="6"/>
      <c r="M35" s="6"/>
      <c r="N35" s="6"/>
    </row>
    <row r="36" spans="2:14" x14ac:dyDescent="0.4">
      <c r="B36" s="16" t="s">
        <v>0</v>
      </c>
      <c r="C36" s="17">
        <f>7563.54/10000</f>
        <v>0.75635399999999997</v>
      </c>
      <c r="D36" s="17">
        <f>24124.18/10000</f>
        <v>2.4124180000000002</v>
      </c>
      <c r="E36" s="17">
        <f>69656.81/10000</f>
        <v>6.965681</v>
      </c>
      <c r="F36" s="17">
        <f>48875.62/10000</f>
        <v>4.887562</v>
      </c>
      <c r="G36" s="17">
        <f>3565.83/10000</f>
        <v>0.35658299999999998</v>
      </c>
      <c r="H36" s="17">
        <f>4803.96/10000</f>
        <v>0.48039599999999999</v>
      </c>
      <c r="I36" s="17">
        <f>19628.87/10000</f>
        <v>1.9628869999999998</v>
      </c>
      <c r="J36" s="17">
        <f>14626.07/10000</f>
        <v>1.462607</v>
      </c>
      <c r="K36" s="8"/>
      <c r="L36" s="4"/>
      <c r="M36" s="4"/>
      <c r="N36" s="4"/>
    </row>
    <row r="37" spans="2:14" x14ac:dyDescent="0.4">
      <c r="B37" s="18" t="s">
        <v>1</v>
      </c>
      <c r="C37" s="13">
        <f>13887.56/10000</f>
        <v>1.3887559999999999</v>
      </c>
      <c r="D37" s="13">
        <f>9168.33/10000</f>
        <v>0.91683300000000001</v>
      </c>
      <c r="E37" s="13">
        <f>119436.84/10000</f>
        <v>11.943683999999999</v>
      </c>
      <c r="F37" s="13">
        <f>84598.46/10000</f>
        <v>8.4598460000000006</v>
      </c>
      <c r="G37" s="13">
        <f>872.28/10000</f>
        <v>8.7228E-2</v>
      </c>
      <c r="H37" s="13">
        <f>770.63/10000</f>
        <v>7.7062999999999993E-2</v>
      </c>
      <c r="I37" s="13">
        <f>7188.51/10000</f>
        <v>0.71885100000000002</v>
      </c>
      <c r="J37" s="13">
        <f>5633.2/10000</f>
        <v>0.56331999999999993</v>
      </c>
      <c r="K37" s="4"/>
      <c r="L37" s="4"/>
      <c r="M37" s="4"/>
      <c r="N37" s="4"/>
    </row>
    <row r="38" spans="2:14" x14ac:dyDescent="0.4">
      <c r="B38" s="18" t="s">
        <v>2</v>
      </c>
      <c r="C38" s="13">
        <f>1909.64/10000</f>
        <v>0.19096400000000002</v>
      </c>
      <c r="D38" s="13">
        <f>7064.23/10000</f>
        <v>0.70642299999999991</v>
      </c>
      <c r="E38" s="13">
        <f>15644.14/10000</f>
        <v>1.564414</v>
      </c>
      <c r="F38" s="13">
        <f>8409.46/10000</f>
        <v>0.84094599999999986</v>
      </c>
      <c r="G38" s="13">
        <f>9471.03/10000</f>
        <v>0.94710300000000003</v>
      </c>
      <c r="H38" s="13">
        <f>6537.08/10000</f>
        <v>0.65370799999999996</v>
      </c>
      <c r="I38" s="13">
        <f>49971.03/10000</f>
        <v>4.9971030000000001</v>
      </c>
      <c r="J38" s="13">
        <f>40130.37/10000</f>
        <v>4.0130370000000006</v>
      </c>
      <c r="K38" s="4"/>
      <c r="L38" s="4"/>
      <c r="M38" s="4"/>
      <c r="N38" s="4"/>
    </row>
    <row r="39" spans="2:14" x14ac:dyDescent="0.4">
      <c r="B39" s="18" t="s">
        <v>3</v>
      </c>
      <c r="C39" s="13">
        <f>1040.01/10000</f>
        <v>0.104001</v>
      </c>
      <c r="D39" s="13">
        <f>3468.49/10000</f>
        <v>0.34684899999999996</v>
      </c>
      <c r="E39" s="13">
        <f>11033.39/10000</f>
        <v>1.1033389999999998</v>
      </c>
      <c r="F39" s="13">
        <f>6949.79/10000</f>
        <v>0.69497900000000001</v>
      </c>
      <c r="G39" s="13">
        <f>2950.18/10000</f>
        <v>0.295018</v>
      </c>
      <c r="H39" s="13">
        <f>4261.05/10000</f>
        <v>0.42610500000000001</v>
      </c>
      <c r="I39" s="13">
        <f>35393.87/10000</f>
        <v>3.5393870000000001</v>
      </c>
      <c r="J39" s="13">
        <f>26948.45/10000</f>
        <v>2.6948449999999999</v>
      </c>
      <c r="K39" s="4"/>
      <c r="L39" s="4"/>
      <c r="M39" s="4"/>
      <c r="N39" s="4"/>
    </row>
    <row r="40" spans="2:14" x14ac:dyDescent="0.4">
      <c r="B40" s="19" t="s">
        <v>4</v>
      </c>
      <c r="C40" s="15">
        <f>24400.75/10000</f>
        <v>2.4400750000000002</v>
      </c>
      <c r="D40" s="15">
        <f>43825.23/10000</f>
        <v>4.3825229999999999</v>
      </c>
      <c r="E40" s="15">
        <f>215771.18/10000</f>
        <v>21.577117999999999</v>
      </c>
      <c r="F40" s="15">
        <f>148833.33/10000</f>
        <v>14.883332999999999</v>
      </c>
      <c r="G40" s="15">
        <f>16859.32/10000</f>
        <v>1.685932</v>
      </c>
      <c r="H40" s="15">
        <f>16372.72/10000</f>
        <v>1.6372719999999998</v>
      </c>
      <c r="I40" s="15">
        <f>112182.28/10000</f>
        <v>11.218228</v>
      </c>
      <c r="J40" s="15">
        <f>87338.09/10000</f>
        <v>8.733808999999999</v>
      </c>
      <c r="K40" s="4"/>
      <c r="L40" s="4"/>
      <c r="M40" s="4"/>
      <c r="N40" s="4"/>
    </row>
    <row r="41" spans="2:14" x14ac:dyDescent="0.4">
      <c r="C41" s="3"/>
      <c r="D41" s="3"/>
      <c r="E41" s="3"/>
      <c r="F41" s="3"/>
      <c r="G41" s="3"/>
      <c r="H41" s="3"/>
      <c r="I41" s="3"/>
      <c r="J41" s="3"/>
    </row>
    <row r="42" spans="2:14" x14ac:dyDescent="0.4">
      <c r="F42" s="5"/>
      <c r="J42" s="5"/>
    </row>
    <row r="48" spans="2:14" x14ac:dyDescent="0.4">
      <c r="F48" s="1"/>
      <c r="J48" s="1" t="s">
        <v>11</v>
      </c>
    </row>
    <row r="49" spans="2:14" x14ac:dyDescent="0.4">
      <c r="B49" s="9">
        <v>2020</v>
      </c>
      <c r="C49" s="24" t="s">
        <v>6</v>
      </c>
      <c r="D49" s="24"/>
      <c r="E49" s="24"/>
      <c r="F49" s="24"/>
      <c r="G49" s="21" t="s">
        <v>5</v>
      </c>
      <c r="H49" s="22"/>
      <c r="I49" s="22"/>
      <c r="J49" s="23"/>
    </row>
    <row r="50" spans="2:14" x14ac:dyDescent="0.4">
      <c r="B50" s="10"/>
      <c r="C50" s="11" t="s">
        <v>7</v>
      </c>
      <c r="D50" s="11" t="s">
        <v>10</v>
      </c>
      <c r="E50" s="11" t="s">
        <v>9</v>
      </c>
      <c r="F50" s="11" t="s">
        <v>8</v>
      </c>
      <c r="G50" s="11" t="s">
        <v>7</v>
      </c>
      <c r="H50" s="11" t="s">
        <v>10</v>
      </c>
      <c r="I50" s="11" t="s">
        <v>9</v>
      </c>
      <c r="J50" s="11" t="s">
        <v>8</v>
      </c>
      <c r="K50" s="7"/>
      <c r="L50" s="6"/>
      <c r="M50" s="6"/>
      <c r="N50" s="6"/>
    </row>
    <row r="51" spans="2:14" x14ac:dyDescent="0.4">
      <c r="B51" s="16" t="s">
        <v>0</v>
      </c>
      <c r="C51" s="17">
        <f>10042.47/10000</f>
        <v>1.0042469999999999</v>
      </c>
      <c r="D51" s="17">
        <f>35298.91/10000</f>
        <v>3.5298910000000006</v>
      </c>
      <c r="E51" s="17">
        <f>71069.1/10000</f>
        <v>7.1069100000000009</v>
      </c>
      <c r="F51" s="17">
        <f>53396.22/10000</f>
        <v>5.3396220000000003</v>
      </c>
      <c r="G51" s="17">
        <f>3641.63/10000</f>
        <v>0.36416300000000001</v>
      </c>
      <c r="H51" s="17">
        <f>4707.68/10000</f>
        <v>0.47076800000000002</v>
      </c>
      <c r="I51" s="17">
        <f>11764.67/10000</f>
        <v>1.1764669999999999</v>
      </c>
      <c r="J51" s="17">
        <f>11587.35/10000</f>
        <v>1.1587350000000001</v>
      </c>
      <c r="K51" s="8"/>
      <c r="L51" s="4"/>
      <c r="M51" s="4"/>
      <c r="N51" s="4"/>
    </row>
    <row r="52" spans="2:14" x14ac:dyDescent="0.4">
      <c r="B52" s="18" t="s">
        <v>1</v>
      </c>
      <c r="C52" s="13">
        <f>12033.48/10000</f>
        <v>1.2033479999999999</v>
      </c>
      <c r="D52" s="13">
        <f>7837.24/10000</f>
        <v>0.78372399999999998</v>
      </c>
      <c r="E52" s="13">
        <f>78135.89/10000</f>
        <v>7.8135890000000003</v>
      </c>
      <c r="F52" s="13">
        <f>60258.22/10000</f>
        <v>6.0258219999999998</v>
      </c>
      <c r="G52" s="13">
        <f>822.19/10000</f>
        <v>8.2219E-2</v>
      </c>
      <c r="H52" s="13">
        <f>1124.98/10000</f>
        <v>0.112498</v>
      </c>
      <c r="I52" s="13">
        <f>5455.24/10000</f>
        <v>0.54552400000000001</v>
      </c>
      <c r="J52" s="13">
        <f>3953.67/10000</f>
        <v>0.39536700000000002</v>
      </c>
      <c r="K52" s="4"/>
      <c r="L52" s="4"/>
      <c r="M52" s="4"/>
      <c r="N52" s="4"/>
    </row>
    <row r="53" spans="2:14" x14ac:dyDescent="0.4">
      <c r="B53" s="18" t="s">
        <v>2</v>
      </c>
      <c r="C53" s="13">
        <f>2335.25/10000</f>
        <v>0.23352500000000001</v>
      </c>
      <c r="D53" s="13">
        <f>3686.63/10000</f>
        <v>0.36866300000000002</v>
      </c>
      <c r="E53" s="13">
        <f>7397/10000</f>
        <v>0.73970000000000002</v>
      </c>
      <c r="F53" s="13">
        <f>5956.24/10000</f>
        <v>0.59562399999999993</v>
      </c>
      <c r="G53" s="13">
        <f>7144.71/10000</f>
        <v>0.71447099999999997</v>
      </c>
      <c r="H53" s="13">
        <f>4670.28/10000</f>
        <v>0.467028</v>
      </c>
      <c r="I53" s="13">
        <f>18912.05/10000</f>
        <v>1.891205</v>
      </c>
      <c r="J53" s="13">
        <f>18289.05/10000</f>
        <v>1.828905</v>
      </c>
      <c r="K53" s="4"/>
      <c r="L53" s="4"/>
      <c r="M53" s="4"/>
      <c r="N53" s="4"/>
    </row>
    <row r="54" spans="2:14" x14ac:dyDescent="0.4">
      <c r="B54" s="18" t="s">
        <v>3</v>
      </c>
      <c r="C54" s="13">
        <f>1778.97/10000</f>
        <v>0.177897</v>
      </c>
      <c r="D54" s="13">
        <f>1949.8/10000</f>
        <v>0.19497999999999999</v>
      </c>
      <c r="E54" s="13">
        <f>8303.7/10000</f>
        <v>0.83037000000000005</v>
      </c>
      <c r="F54" s="13">
        <f>10177.4/10000</f>
        <v>1.0177399999999999</v>
      </c>
      <c r="G54" s="13">
        <f>2576.72/10000</f>
        <v>0.25767199999999996</v>
      </c>
      <c r="H54" s="13">
        <f>3162.86/10000</f>
        <v>0.31628600000000001</v>
      </c>
      <c r="I54" s="13">
        <f>26430.23/10000</f>
        <v>2.6430229999999999</v>
      </c>
      <c r="J54" s="13">
        <f>14599.92/10000</f>
        <v>1.459992</v>
      </c>
      <c r="K54" s="4"/>
      <c r="L54" s="4"/>
      <c r="M54" s="4"/>
      <c r="N54" s="4"/>
    </row>
    <row r="55" spans="2:14" x14ac:dyDescent="0.4">
      <c r="B55" s="19" t="s">
        <v>4</v>
      </c>
      <c r="C55" s="15">
        <f>26190.17/10000</f>
        <v>2.6190169999999999</v>
      </c>
      <c r="D55" s="15">
        <f>48772.58/10000</f>
        <v>4.8772580000000003</v>
      </c>
      <c r="E55" s="15">
        <f>164905.69/10000</f>
        <v>16.490569000000001</v>
      </c>
      <c r="F55" s="15">
        <f>129788.08/10000</f>
        <v>12.978808000000001</v>
      </c>
      <c r="G55" s="15">
        <f>14185.25/10000</f>
        <v>1.418525</v>
      </c>
      <c r="H55" s="15">
        <f>13665.8/10000</f>
        <v>1.3665799999999999</v>
      </c>
      <c r="I55" s="15">
        <f>62562.19/10000</f>
        <v>6.2562190000000006</v>
      </c>
      <c r="J55" s="15">
        <f>48429.99/10000</f>
        <v>4.8429989999999998</v>
      </c>
    </row>
    <row r="56" spans="2:14" x14ac:dyDescent="0.4">
      <c r="C56" s="3"/>
      <c r="D56" s="3"/>
      <c r="E56" s="3"/>
      <c r="F56" s="3"/>
      <c r="G56" s="3"/>
      <c r="H56" s="3"/>
      <c r="I56" s="3"/>
      <c r="J56" s="3"/>
    </row>
    <row r="57" spans="2:14" x14ac:dyDescent="0.4">
      <c r="F57" s="5"/>
      <c r="J57" s="5"/>
    </row>
    <row r="58" spans="2:14" x14ac:dyDescent="0.4">
      <c r="B58" t="s">
        <v>13</v>
      </c>
    </row>
  </sheetData>
  <mergeCells count="8">
    <mergeCell ref="C4:F4"/>
    <mergeCell ref="G4:J4"/>
    <mergeCell ref="C49:F49"/>
    <mergeCell ref="G49:J49"/>
    <mergeCell ref="C34:F34"/>
    <mergeCell ref="G34:J34"/>
    <mergeCell ref="C19:F19"/>
    <mergeCell ref="G19:J19"/>
  </mergeCells>
  <phoneticPr fontId="1"/>
  <pageMargins left="0.25" right="0.25" top="0.75" bottom="0.75" header="0.3" footer="0.3"/>
  <pageSetup paperSize="8" scale="79" orientation="landscape" r:id="rId1"/>
  <rowBreaks count="1" manualBreakCount="1"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資料Ⅱ-8</vt:lpstr>
      <vt:lpstr>'資料Ⅱ-8'!Print_Area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2026-06-11T10:20:08Z</dcterms:created>
  <dcterms:modified xsi:type="dcterms:W3CDTF">2026-06-11T10:20:16Z</dcterms:modified>
</cp:coreProperties>
</file>